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lumno" sheetId="5" r:id="rId1"/>
    <sheet name="Ej 1" sheetId="7" r:id="rId2"/>
    <sheet name="Ej 2" sheetId="6" r:id="rId3"/>
    <sheet name="Ej 3" sheetId="8" r:id="rId4"/>
    <sheet name="Ej 4" sheetId="9" r:id="rId5"/>
    <sheet name="Ej 5" sheetId="10" r:id="rId6"/>
    <sheet name="Ej 6" sheetId="11" r:id="rId7"/>
    <sheet name="Ej 7" sheetId="12" r:id="rId8"/>
    <sheet name="Cuentas" sheetId="13" r:id="rId9"/>
  </sheets>
  <calcPr calcId="145621"/>
</workbook>
</file>

<file path=xl/calcChain.xml><?xml version="1.0" encoding="utf-8"?>
<calcChain xmlns="http://schemas.openxmlformats.org/spreadsheetml/2006/main">
  <c r="O8" i="11" l="1"/>
  <c r="AI22" i="12" l="1"/>
  <c r="AI21" i="12"/>
  <c r="AI20" i="12" l="1"/>
  <c r="AI8" i="12" l="1"/>
  <c r="AI7" i="12"/>
  <c r="AI6" i="12"/>
  <c r="F9" i="11" l="1"/>
  <c r="F8" i="11"/>
  <c r="G9" i="11" l="1"/>
  <c r="J50" i="11" s="1"/>
  <c r="M38" i="10"/>
  <c r="M12" i="10"/>
  <c r="D5" i="10"/>
  <c r="O7" i="10" s="1"/>
  <c r="J10" i="11" l="1"/>
  <c r="J7" i="11"/>
  <c r="J12" i="11"/>
  <c r="I7" i="11"/>
  <c r="I12" i="11"/>
  <c r="J40" i="11"/>
  <c r="J24" i="11"/>
  <c r="J36" i="11"/>
  <c r="J20" i="11"/>
  <c r="I38" i="11"/>
  <c r="I20" i="11"/>
  <c r="J39" i="11"/>
  <c r="I42" i="11"/>
  <c r="J32" i="11"/>
  <c r="J16" i="11"/>
  <c r="I50" i="11"/>
  <c r="K50" i="11" s="1"/>
  <c r="I34" i="11"/>
  <c r="I16" i="11"/>
  <c r="I26" i="11"/>
  <c r="J48" i="11"/>
  <c r="J44" i="11"/>
  <c r="J28" i="11"/>
  <c r="J14" i="11"/>
  <c r="I46" i="11"/>
  <c r="I30" i="11"/>
  <c r="J23" i="11"/>
  <c r="I39" i="11"/>
  <c r="J42" i="11"/>
  <c r="J34" i="11"/>
  <c r="J26" i="11"/>
  <c r="J18" i="11"/>
  <c r="I44" i="11"/>
  <c r="I36" i="11"/>
  <c r="I28" i="11"/>
  <c r="K28" i="11" s="1"/>
  <c r="I18" i="11"/>
  <c r="K18" i="11" s="1"/>
  <c r="J47" i="11"/>
  <c r="J15" i="11"/>
  <c r="I31" i="11"/>
  <c r="I23" i="11"/>
  <c r="J46" i="11"/>
  <c r="J38" i="11"/>
  <c r="K38" i="11" s="1"/>
  <c r="J30" i="11"/>
  <c r="J22" i="11"/>
  <c r="I48" i="11"/>
  <c r="K48" i="11" s="1"/>
  <c r="I40" i="11"/>
  <c r="K40" i="11" s="1"/>
  <c r="I32" i="11"/>
  <c r="K32" i="11" s="1"/>
  <c r="I24" i="11"/>
  <c r="K12" i="11"/>
  <c r="J31" i="11"/>
  <c r="I47" i="11"/>
  <c r="I15" i="11"/>
  <c r="K7" i="11"/>
  <c r="J45" i="11"/>
  <c r="J37" i="11"/>
  <c r="J29" i="11"/>
  <c r="J21" i="11"/>
  <c r="J13" i="11"/>
  <c r="I8" i="11"/>
  <c r="I45" i="11"/>
  <c r="I37" i="11"/>
  <c r="I29" i="11"/>
  <c r="I21" i="11"/>
  <c r="I13" i="11"/>
  <c r="J8" i="11"/>
  <c r="J51" i="11"/>
  <c r="J43" i="11"/>
  <c r="J35" i="11"/>
  <c r="J27" i="11"/>
  <c r="J19" i="11"/>
  <c r="J11" i="11"/>
  <c r="I51" i="11"/>
  <c r="I43" i="11"/>
  <c r="I35" i="11"/>
  <c r="I27" i="11"/>
  <c r="I19" i="11"/>
  <c r="I11" i="11"/>
  <c r="I10" i="11"/>
  <c r="K10" i="11" s="1"/>
  <c r="I22" i="11"/>
  <c r="I14" i="11"/>
  <c r="J49" i="11"/>
  <c r="J41" i="11"/>
  <c r="J33" i="11"/>
  <c r="J25" i="11"/>
  <c r="J17" i="11"/>
  <c r="J9" i="11"/>
  <c r="I49" i="11"/>
  <c r="I41" i="11"/>
  <c r="I33" i="11"/>
  <c r="I25" i="11"/>
  <c r="I17" i="11"/>
  <c r="I9" i="11"/>
  <c r="D6" i="10"/>
  <c r="O9" i="10" s="1"/>
  <c r="D7" i="10"/>
  <c r="R5" i="10" s="1"/>
  <c r="M12" i="9"/>
  <c r="K16" i="11" l="1"/>
  <c r="K46" i="11"/>
  <c r="K24" i="11"/>
  <c r="K47" i="11"/>
  <c r="K36" i="11"/>
  <c r="K30" i="11"/>
  <c r="K23" i="11"/>
  <c r="K42" i="11"/>
  <c r="K34" i="11"/>
  <c r="K39" i="11"/>
  <c r="K37" i="11"/>
  <c r="K44" i="11"/>
  <c r="K15" i="11"/>
  <c r="K26" i="11"/>
  <c r="K20" i="11"/>
  <c r="K14" i="11"/>
  <c r="K17" i="11"/>
  <c r="K49" i="11"/>
  <c r="K22" i="11"/>
  <c r="K31" i="11"/>
  <c r="K41" i="11"/>
  <c r="K13" i="11"/>
  <c r="K45" i="11"/>
  <c r="K9" i="11"/>
  <c r="K27" i="11"/>
  <c r="K35" i="11"/>
  <c r="K21" i="11"/>
  <c r="K29" i="11"/>
  <c r="K25" i="11"/>
  <c r="K11" i="11"/>
  <c r="K43" i="11"/>
  <c r="K33" i="11"/>
  <c r="K19" i="11"/>
  <c r="K51" i="11"/>
  <c r="K8" i="11"/>
  <c r="C26" i="8"/>
  <c r="O7" i="11" l="1"/>
  <c r="O9" i="11"/>
  <c r="D4" i="10"/>
  <c r="O5" i="10" s="1"/>
  <c r="D5" i="9"/>
  <c r="D6" i="9" l="1"/>
  <c r="O7" i="9" s="1"/>
  <c r="O5" i="9"/>
  <c r="D7" i="9"/>
  <c r="O9" i="9" s="1"/>
  <c r="C27" i="8"/>
  <c r="N13" i="8" s="1"/>
  <c r="K13" i="8"/>
  <c r="E28" i="8"/>
  <c r="P9" i="8" s="1"/>
  <c r="E27" i="8"/>
  <c r="P7" i="8" s="1"/>
  <c r="E26" i="8"/>
  <c r="P5" i="8" s="1"/>
  <c r="C28" i="8" l="1"/>
  <c r="Q13" i="8" s="1"/>
  <c r="E21" i="6" l="1"/>
  <c r="M21" i="6" s="1"/>
  <c r="C21" i="6"/>
  <c r="E19" i="6"/>
  <c r="L7" i="6" l="1"/>
  <c r="P7" i="6"/>
  <c r="S17" i="7"/>
  <c r="R13" i="7"/>
  <c r="S9" i="7"/>
  <c r="R5" i="7"/>
  <c r="D21" i="6" l="1"/>
  <c r="E20" i="6"/>
</calcChain>
</file>

<file path=xl/sharedStrings.xml><?xml version="1.0" encoding="utf-8"?>
<sst xmlns="http://schemas.openxmlformats.org/spreadsheetml/2006/main" count="325" uniqueCount="223">
  <si>
    <t>Frec</t>
  </si>
  <si>
    <t xml:space="preserve">Apellido : </t>
  </si>
  <si>
    <t>Nombres :</t>
  </si>
  <si>
    <t>tot</t>
  </si>
  <si>
    <r>
      <rPr>
        <b/>
        <sz val="10"/>
        <color theme="1"/>
        <rFont val="Arial"/>
        <family val="2"/>
      </rPr>
      <t>DNI</t>
    </r>
    <r>
      <rPr>
        <sz val="10"/>
        <color theme="1"/>
        <rFont val="Arial"/>
        <family val="2"/>
      </rPr>
      <t>:</t>
    </r>
  </si>
  <si>
    <t>Se tiene datos del número de días de lluvia en 20 años para 5 ciudades del sur de la provincia de Bs.As.</t>
  </si>
  <si>
    <t>Se tiene datos del número de parásitos en 20 ejemplares de una especie de pez para 5 edades diferentes.</t>
  </si>
  <si>
    <t>Se tiene datos del número de nidos en 20 árboles para 5 especies de aves.</t>
  </si>
  <si>
    <t>(años, ciudades, días)</t>
  </si>
  <si>
    <t>(edades, parásitos, peces)</t>
  </si>
  <si>
    <t>(árboles, especies, nidos)</t>
  </si>
  <si>
    <t>(abejas, especies, flores)</t>
  </si>
  <si>
    <t>Se tiene datos del número de accidentes de tránsito que ocurren en 20 semanas para 5 rutas diferentes.</t>
  </si>
  <si>
    <t>(accidentes, rutas, semanas)</t>
  </si>
  <si>
    <t>Se tiene datos del número de frupos en 20 arbustos para 5 variedades de espinillo.</t>
  </si>
  <si>
    <t>Se tiene datos del número de hembras que tienen 20 machos de elefante marino en 5 playas diferentes.</t>
  </si>
  <si>
    <t>(hembras, machos, playas)</t>
  </si>
  <si>
    <t>(arroyos, larvas, rocas)</t>
  </si>
  <si>
    <t>Se tiene datos del número de larvas de insecto adheridas a 20 rocas en del fondo de 5 arroyos serranos.</t>
  </si>
  <si>
    <t>(arbustos, frutos, variedades)</t>
  </si>
  <si>
    <t>Se tiene datos del número de anáisis de sangre que se realizan durante 20 días en 5 hospitales diferentes.</t>
  </si>
  <si>
    <t>(análisis, días, hospitales)</t>
  </si>
  <si>
    <t>(colonias, huevos, nidos)</t>
  </si>
  <si>
    <t>Se tiene datos del número de huevos en 20 nidos para 5 colonias de gaviotas.</t>
  </si>
  <si>
    <t>Se tiene datos del número de abejas que visitan en 1 hora a 20 flores pertenecientes a 5 especies diferentes.</t>
  </si>
  <si>
    <t>Se tiene datos del número de colonias bacterianas en 20 cajas de Petri para 5 antibióticos diferentes.</t>
  </si>
  <si>
    <t>(antibióticos, cajas, colonias)</t>
  </si>
  <si>
    <r>
      <t xml:space="preserve">Teniendo en cuenta c/u de los siguientes enunciados, deteminar cuál de las opciones corresponde a las </t>
    </r>
    <r>
      <rPr>
        <b/>
        <u/>
        <sz val="10"/>
        <color theme="1"/>
        <rFont val="Arial"/>
        <family val="2"/>
      </rPr>
      <t>Poblaciones</t>
    </r>
    <r>
      <rPr>
        <b/>
        <sz val="10"/>
        <color theme="1"/>
        <rFont val="Arial"/>
        <family val="2"/>
      </rPr>
      <t xml:space="preserve">, a las </t>
    </r>
    <r>
      <rPr>
        <b/>
        <u/>
        <sz val="10"/>
        <color theme="1"/>
        <rFont val="Arial"/>
        <family val="2"/>
      </rPr>
      <t>Unidades de muestreo</t>
    </r>
    <r>
      <rPr>
        <b/>
        <sz val="10"/>
        <color theme="1"/>
        <rFont val="Arial"/>
        <family val="2"/>
      </rPr>
      <t xml:space="preserve"> y a la </t>
    </r>
    <r>
      <rPr>
        <b/>
        <u/>
        <sz val="10"/>
        <color theme="1"/>
        <rFont val="Arial"/>
        <family val="2"/>
      </rPr>
      <t>Variable</t>
    </r>
    <r>
      <rPr>
        <b/>
        <sz val="10"/>
        <color theme="1"/>
        <rFont val="Arial"/>
        <family val="2"/>
      </rPr>
      <t>.</t>
    </r>
  </si>
  <si>
    <t>Poblaciones</t>
  </si>
  <si>
    <t>Unidades de muestreo</t>
  </si>
  <si>
    <t>Variable</t>
  </si>
  <si>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</si>
  <si>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</si>
  <si>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)</t>
    </r>
  </si>
  <si>
    <r>
      <t>opciones</t>
    </r>
    <r>
      <rPr>
        <b/>
        <sz val="9"/>
        <color theme="1"/>
        <rFont val="Arial"/>
        <family val="2"/>
      </rPr>
      <t xml:space="preserve"> =&gt;</t>
    </r>
  </si>
  <si>
    <r>
      <t xml:space="preserve">Luego de colocar su n° de Documento </t>
    </r>
    <r>
      <rPr>
        <i/>
        <sz val="9"/>
        <color theme="1"/>
        <rFont val="Arial"/>
        <family val="2"/>
      </rPr>
      <t>(</t>
    </r>
    <r>
      <rPr>
        <b/>
        <i/>
        <sz val="9"/>
        <color theme="1"/>
        <rFont val="Arial"/>
        <family val="2"/>
      </rPr>
      <t>separando las cifras en casillas diferentes</t>
    </r>
    <r>
      <rPr>
        <i/>
        <sz val="9"/>
        <color theme="1"/>
        <rFont val="Arial"/>
        <family val="2"/>
      </rPr>
      <t>)</t>
    </r>
    <r>
      <rPr>
        <b/>
        <i/>
        <sz val="9"/>
        <color theme="1"/>
        <rFont val="Arial"/>
        <family val="2"/>
      </rPr>
      <t>, se activará la información que falta para contestar las preguntas.</t>
    </r>
  </si>
  <si>
    <r>
      <rPr>
        <b/>
        <sz val="12"/>
        <color theme="1"/>
        <rFont val="Arial"/>
        <family val="2"/>
      </rPr>
      <t>Im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impares)</t>
    </r>
  </si>
  <si>
    <r>
      <rPr>
        <b/>
        <sz val="12"/>
        <color theme="1"/>
        <rFont val="Arial"/>
        <family val="2"/>
      </rPr>
      <t>Par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pares</t>
    </r>
    <r>
      <rPr>
        <sz val="11"/>
        <color theme="1"/>
        <rFont val="Arial"/>
        <family val="2"/>
      </rPr>
      <t>)</t>
    </r>
  </si>
  <si>
    <r>
      <t>B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blancas</t>
    </r>
    <r>
      <rPr>
        <sz val="10"/>
        <color theme="1"/>
        <rFont val="Arial"/>
        <family val="2"/>
      </rPr>
      <t>)</t>
    </r>
  </si>
  <si>
    <r>
      <t>R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rojas</t>
    </r>
    <r>
      <rPr>
        <sz val="10"/>
        <color theme="1"/>
        <rFont val="Arial"/>
        <family val="2"/>
      </rPr>
      <t>)</t>
    </r>
  </si>
  <si>
    <r>
      <t xml:space="preserve">B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blancas</t>
    </r>
    <r>
      <rPr>
        <sz val="10"/>
        <color theme="1"/>
        <rFont val="Arial"/>
        <family val="2"/>
      </rPr>
      <t>)</t>
    </r>
  </si>
  <si>
    <r>
      <t xml:space="preserve">R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rojas</t>
    </r>
    <r>
      <rPr>
        <sz val="10"/>
        <color theme="1"/>
        <rFont val="Arial"/>
        <family val="2"/>
      </rPr>
      <t>)</t>
    </r>
  </si>
  <si>
    <r>
      <t xml:space="preserve">En una especie de pez a rayas, existen 2 genes que se segregan </t>
    </r>
    <r>
      <rPr>
        <b/>
        <u/>
        <sz val="10"/>
        <color theme="1"/>
        <rFont val="Arial"/>
        <family val="2"/>
      </rPr>
      <t>INDEPENDIENTEMENTE</t>
    </r>
    <r>
      <rPr>
        <b/>
        <sz val="10"/>
        <color theme="1"/>
        <rFont val="Arial"/>
        <family val="2"/>
      </rPr>
      <t>.</t>
    </r>
  </si>
  <si>
    <r>
      <t xml:space="preserve">Uno de los genes, regula el color </t>
    </r>
    <r>
      <rPr>
        <b/>
        <u/>
        <sz val="10"/>
        <color theme="1"/>
        <rFont val="Arial"/>
        <family val="2"/>
      </rPr>
      <t>Blanco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B</t>
    </r>
    <r>
      <rPr>
        <b/>
        <vertAlign val="subscript"/>
        <sz val="12"/>
        <color theme="1"/>
        <rFont val="Arial"/>
        <family val="2"/>
      </rPr>
      <t>im</t>
    </r>
    <r>
      <rPr>
        <sz val="11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o </t>
    </r>
    <r>
      <rPr>
        <b/>
        <u/>
        <sz val="10"/>
        <color theme="1"/>
        <rFont val="Arial"/>
        <family val="2"/>
      </rPr>
      <t>Rojo</t>
    </r>
    <r>
      <rPr>
        <b/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R</t>
    </r>
    <r>
      <rPr>
        <b/>
        <vertAlign val="subscript"/>
        <sz val="12"/>
        <color theme="1"/>
        <rFont val="Arial"/>
        <family val="2"/>
      </rPr>
      <t>im</t>
    </r>
    <r>
      <rPr>
        <sz val="11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de las bandas </t>
    </r>
    <r>
      <rPr>
        <b/>
        <u/>
        <sz val="10"/>
        <color theme="1"/>
        <rFont val="Arial"/>
        <family val="2"/>
      </rPr>
      <t>impares</t>
    </r>
    <r>
      <rPr>
        <b/>
        <sz val="10"/>
        <color theme="1"/>
        <rFont val="Arial"/>
        <family val="2"/>
      </rPr>
      <t>.</t>
    </r>
  </si>
  <si>
    <r>
      <t xml:space="preserve">El otro gen, hace lo mismo para las bandas </t>
    </r>
    <r>
      <rPr>
        <b/>
        <u/>
        <sz val="10"/>
        <color theme="1"/>
        <rFont val="Arial"/>
        <family val="2"/>
      </rPr>
      <t>pares</t>
    </r>
    <r>
      <rPr>
        <b/>
        <sz val="10"/>
        <color theme="1"/>
        <rFont val="Arial"/>
        <family val="2"/>
      </rPr>
      <t xml:space="preserve"> : </t>
    </r>
    <r>
      <rPr>
        <b/>
        <u/>
        <sz val="10"/>
        <color theme="1"/>
        <rFont val="Arial"/>
        <family val="2"/>
      </rPr>
      <t>Blanco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B</t>
    </r>
    <r>
      <rPr>
        <b/>
        <vertAlign val="subscript"/>
        <sz val="12"/>
        <color theme="1"/>
        <rFont val="Arial"/>
        <family val="2"/>
      </rPr>
      <t>par</t>
    </r>
    <r>
      <rPr>
        <sz val="11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o </t>
    </r>
    <r>
      <rPr>
        <b/>
        <u/>
        <sz val="10"/>
        <color theme="1"/>
        <rFont val="Arial"/>
        <family val="2"/>
      </rPr>
      <t>Rojo</t>
    </r>
    <r>
      <rPr>
        <b/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R</t>
    </r>
    <r>
      <rPr>
        <b/>
        <vertAlign val="subscript"/>
        <sz val="12"/>
        <color theme="1"/>
        <rFont val="Arial"/>
        <family val="2"/>
      </rPr>
      <t>par</t>
    </r>
    <r>
      <rPr>
        <sz val="11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>.</t>
    </r>
  </si>
  <si>
    <r>
      <t xml:space="preserve">Esto genera 4 fenotipos : </t>
    </r>
    <r>
      <rPr>
        <b/>
        <u/>
        <sz val="9"/>
        <color theme="1"/>
        <rFont val="Arial"/>
        <family val="2"/>
      </rPr>
      <t>Blanco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, </t>
    </r>
    <r>
      <rPr>
        <b/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Rayado con rojo impar</t>
    </r>
    <r>
      <rPr>
        <b/>
        <sz val="9"/>
        <color theme="1"/>
        <rFont val="Arial"/>
        <family val="2"/>
      </rPr>
      <t xml:space="preserve"> ,  </t>
    </r>
    <r>
      <rPr>
        <b/>
        <u/>
        <sz val="9"/>
        <color theme="1"/>
        <rFont val="Arial"/>
        <family val="2"/>
      </rPr>
      <t>Rayado con rojo par</t>
    </r>
    <r>
      <rPr>
        <b/>
        <sz val="9"/>
        <color theme="1"/>
        <rFont val="Arial"/>
        <family val="2"/>
      </rPr>
      <t xml:space="preserve">  y  </t>
    </r>
    <r>
      <rPr>
        <b/>
        <u/>
        <sz val="9"/>
        <color theme="1"/>
        <rFont val="Arial"/>
        <family val="2"/>
      </rPr>
      <t>Rojo</t>
    </r>
    <r>
      <rPr>
        <b/>
        <sz val="9"/>
        <color theme="1"/>
        <rFont val="Arial"/>
        <family val="2"/>
      </rPr>
      <t>. =&gt;</t>
    </r>
  </si>
  <si>
    <t>Sabiendo que:</t>
  </si>
  <si>
    <t>y</t>
  </si>
  <si>
    <r>
      <t>P</t>
    </r>
    <r>
      <rPr>
        <b/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sz val="8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B</t>
    </r>
    <r>
      <rPr>
        <b/>
        <vertAlign val="subscript"/>
        <sz val="12"/>
        <color theme="1"/>
        <rFont val="Arial"/>
        <family val="2"/>
      </rPr>
      <t xml:space="preserve"> im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) </t>
    </r>
    <r>
      <rPr>
        <sz val="10"/>
        <color theme="1"/>
        <rFont val="Arial"/>
        <family val="2"/>
      </rPr>
      <t>=</t>
    </r>
  </si>
  <si>
    <r>
      <t>P</t>
    </r>
    <r>
      <rPr>
        <b/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sz val="8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B</t>
    </r>
    <r>
      <rPr>
        <b/>
        <vertAlign val="subscript"/>
        <sz val="12"/>
        <color theme="1"/>
        <rFont val="Arial"/>
        <family val="2"/>
      </rPr>
      <t xml:space="preserve"> par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) </t>
    </r>
    <r>
      <rPr>
        <sz val="10"/>
        <color theme="1"/>
        <rFont val="Arial"/>
        <family val="2"/>
      </rPr>
      <t>=</t>
    </r>
  </si>
  <si>
    <r>
      <t xml:space="preserve">Completar, en las casillas amarillas, con las </t>
    </r>
    <r>
      <rPr>
        <b/>
        <i/>
        <u/>
        <sz val="11"/>
        <color theme="1"/>
        <rFont val="Arial"/>
        <family val="2"/>
      </rPr>
      <t>Frecuencias</t>
    </r>
    <r>
      <rPr>
        <b/>
        <i/>
        <sz val="11"/>
        <color theme="1"/>
        <rFont val="Arial"/>
        <family val="2"/>
      </rPr>
      <t xml:space="preserve"> que se esperarían,</t>
    </r>
  </si>
  <si>
    <t>si se hiciera un muestreo con el total de ejemplares que figura en el cuadro.</t>
  </si>
  <si>
    <r>
      <t>P</t>
    </r>
    <r>
      <rPr>
        <b/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>rayados</t>
    </r>
    <r>
      <rPr>
        <sz val="10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</si>
  <si>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</si>
  <si>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</si>
  <si>
    <r>
      <t xml:space="preserve">Una bacteria tiene 3 cepas diferentes: </t>
    </r>
    <r>
      <rPr>
        <b/>
        <u/>
        <sz val="10"/>
        <color theme="1"/>
        <rFont val="Arial"/>
        <family val="2"/>
      </rPr>
      <t>amarilla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Ama), </t>
    </r>
    <r>
      <rPr>
        <b/>
        <u/>
        <sz val="10"/>
        <color theme="1"/>
        <rFont val="Arial"/>
        <family val="2"/>
      </rPr>
      <t>naranja</t>
    </r>
    <r>
      <rPr>
        <sz val="10"/>
        <color theme="1"/>
        <rFont val="Arial"/>
        <family val="2"/>
      </rPr>
      <t xml:space="preserve"> (</t>
    </r>
    <r>
      <rPr>
        <b/>
        <sz val="10"/>
        <color theme="1"/>
        <rFont val="Arial"/>
        <family val="2"/>
      </rPr>
      <t>Nar</t>
    </r>
    <r>
      <rPr>
        <sz val="10"/>
        <color theme="1"/>
        <rFont val="Arial"/>
        <family val="2"/>
      </rPr>
      <t xml:space="preserve">) </t>
    </r>
    <r>
      <rPr>
        <b/>
        <sz val="10"/>
        <color theme="1"/>
        <rFont val="Arial"/>
        <family val="2"/>
      </rPr>
      <t xml:space="preserve">y </t>
    </r>
    <r>
      <rPr>
        <b/>
        <u/>
        <sz val="10"/>
        <color theme="1"/>
        <rFont val="Arial"/>
        <family val="2"/>
      </rPr>
      <t>azul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Azu).</t>
    </r>
  </si>
  <si>
    <t>%</t>
  </si>
  <si>
    <t>Sensibilidad</t>
  </si>
  <si>
    <t>+</t>
  </si>
  <si>
    <t>-</t>
  </si>
  <si>
    <t>Ama</t>
  </si>
  <si>
    <t>Nar</t>
  </si>
  <si>
    <t>Cepa</t>
  </si>
  <si>
    <t>Azu</t>
  </si>
  <si>
    <r>
      <t xml:space="preserve">Completar, en las casillas amarillas, con las </t>
    </r>
    <r>
      <rPr>
        <b/>
        <i/>
        <u/>
        <sz val="11"/>
        <color theme="1"/>
        <rFont val="Arial"/>
        <family val="2"/>
      </rPr>
      <t>proporciones</t>
    </r>
    <r>
      <rPr>
        <b/>
        <i/>
        <sz val="11"/>
        <color theme="1"/>
        <rFont val="Arial"/>
        <family val="2"/>
      </rPr>
      <t xml:space="preserve"> de c/marginal,</t>
    </r>
  </si>
  <si>
    <t>y de todas las intersecciones.</t>
  </si>
  <si>
    <r>
      <t>Ama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=</t>
    </r>
  </si>
  <si>
    <r>
      <t>Nar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= </t>
    </r>
  </si>
  <si>
    <r>
      <t>Azu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=</t>
    </r>
  </si>
  <si>
    <r>
      <t xml:space="preserve">C/cepa tiene colonias con una determinada sensibilidad </t>
    </r>
    <r>
      <rPr>
        <sz val="10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+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a un antibiótico.</t>
    </r>
  </si>
  <si>
    <r>
      <t>Siendo amarilla, el % de colonias sensibles es</t>
    </r>
    <r>
      <rPr>
        <b/>
        <sz val="10"/>
        <color theme="1"/>
        <rFont val="Arial"/>
        <family val="2"/>
      </rPr>
      <t xml:space="preserve"> =</t>
    </r>
  </si>
  <si>
    <r>
      <t>Siendo naranja, el % de colonias sensibles es</t>
    </r>
    <r>
      <rPr>
        <b/>
        <sz val="10"/>
        <color theme="1"/>
        <rFont val="Arial"/>
        <family val="2"/>
      </rPr>
      <t xml:space="preserve"> =</t>
    </r>
  </si>
  <si>
    <r>
      <t>Siendo azul, el % de colonias sensibles es</t>
    </r>
    <r>
      <rPr>
        <b/>
        <sz val="10"/>
        <color theme="1"/>
        <rFont val="Arial"/>
        <family val="2"/>
      </rPr>
      <t xml:space="preserve"> =</t>
    </r>
  </si>
  <si>
    <t>Qué proporción de ejemplares son RAYADOS en la población ?</t>
  </si>
  <si>
    <t>Si se siembran 1000 colonias de esa población, cuantas de ellas serán SENSIBLES ?</t>
  </si>
  <si>
    <r>
      <rPr>
        <b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</si>
  <si>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t>Si una colonia es sensible, cuál es la probabilidad de que pertenezca a la cepa Ama ?</t>
  </si>
  <si>
    <r>
      <t>P</t>
    </r>
    <r>
      <rPr>
        <b/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Ama </t>
    </r>
    <r>
      <rPr>
        <b/>
        <sz val="11"/>
        <color theme="1"/>
        <rFont val="Arial"/>
        <family val="2"/>
      </rPr>
      <t>/ +</t>
    </r>
    <r>
      <rPr>
        <sz val="11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</si>
  <si>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r>
      <rPr>
        <b/>
        <sz val="12"/>
        <color theme="1"/>
        <rFont val="Arial"/>
        <family val="2"/>
      </rPr>
      <t>n</t>
    </r>
    <r>
      <rPr>
        <b/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</si>
  <si>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t>Además, el % de colonias pertenecientes a c/cepa en la población es:</t>
  </si>
  <si>
    <r>
      <rPr>
        <b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</si>
  <si>
    <r>
      <t>En una población hay "</t>
    </r>
    <r>
      <rPr>
        <b/>
        <sz val="11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" roedores, de los cuales "</t>
    </r>
    <r>
      <rPr>
        <b/>
        <sz val="11"/>
        <color theme="1"/>
        <rFont val="Arial"/>
        <family val="2"/>
      </rPr>
      <t>B</t>
    </r>
    <r>
      <rPr>
        <b/>
        <sz val="10"/>
        <color theme="1"/>
        <rFont val="Arial"/>
        <family val="2"/>
      </rPr>
      <t>" están marcados.</t>
    </r>
  </si>
  <si>
    <r>
      <t>Se capturan al azar un total de "</t>
    </r>
    <r>
      <rPr>
        <b/>
        <sz val="11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" roedores sin reposición. </t>
    </r>
  </si>
  <si>
    <r>
      <t>A</t>
    </r>
    <r>
      <rPr>
        <b/>
        <sz val="10"/>
        <color theme="1"/>
        <rFont val="Arial"/>
        <family val="2"/>
      </rPr>
      <t xml:space="preserve"> =</t>
    </r>
  </si>
  <si>
    <r>
      <t>B</t>
    </r>
    <r>
      <rPr>
        <b/>
        <sz val="10"/>
        <color theme="1"/>
        <rFont val="Arial"/>
        <family val="2"/>
      </rPr>
      <t xml:space="preserve"> =</t>
    </r>
  </si>
  <si>
    <r>
      <t>C</t>
    </r>
    <r>
      <rPr>
        <b/>
        <sz val="10"/>
        <color theme="1"/>
        <rFont val="Arial"/>
        <family val="2"/>
      </rPr>
      <t xml:space="preserve"> =</t>
    </r>
  </si>
  <si>
    <r>
      <t xml:space="preserve">Variable </t>
    </r>
    <r>
      <rPr>
        <b/>
        <sz val="10"/>
        <color theme="1"/>
        <rFont val="Arial"/>
        <family val="2"/>
      </rPr>
      <t>=</t>
    </r>
  </si>
  <si>
    <r>
      <rPr>
        <b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)</t>
    </r>
  </si>
  <si>
    <t>n° de marcados en la captura</t>
  </si>
  <si>
    <t>n° de roedores sin marca en la captura</t>
  </si>
  <si>
    <r>
      <t xml:space="preserve">marcar con una "X" la opción que desea definir </t>
    </r>
    <r>
      <rPr>
        <b/>
        <sz val="8"/>
        <color rgb="FF002060"/>
        <rFont val="Symbol"/>
        <family val="1"/>
        <charset val="2"/>
      </rPr>
      <t>­</t>
    </r>
  </si>
  <si>
    <r>
      <rPr>
        <b/>
        <sz val="11"/>
        <color theme="1"/>
        <rFont val="Arial"/>
        <family val="2"/>
      </rPr>
      <t>ii</t>
    </r>
    <r>
      <rPr>
        <sz val="11"/>
        <color theme="1"/>
        <rFont val="Arial"/>
        <family val="2"/>
      </rPr>
      <t>)</t>
    </r>
  </si>
  <si>
    <r>
      <t xml:space="preserve">Distribución </t>
    </r>
    <r>
      <rPr>
        <b/>
        <sz val="10"/>
        <color theme="1"/>
        <rFont val="Arial"/>
        <family val="2"/>
      </rPr>
      <t>=</t>
    </r>
  </si>
  <si>
    <t>Binomial</t>
  </si>
  <si>
    <t>Hipergeométrica</t>
  </si>
  <si>
    <r>
      <t xml:space="preserve">marcar con una "X" la opción que crea correcta </t>
    </r>
    <r>
      <rPr>
        <b/>
        <sz val="8"/>
        <color rgb="FF002060"/>
        <rFont val="Symbol"/>
        <family val="1"/>
        <charset val="2"/>
      </rPr>
      <t>­</t>
    </r>
  </si>
  <si>
    <r>
      <rPr>
        <b/>
        <sz val="11"/>
        <color theme="1"/>
        <rFont val="Arial"/>
        <family val="2"/>
      </rPr>
      <t>iii</t>
    </r>
    <r>
      <rPr>
        <sz val="11"/>
        <color theme="1"/>
        <rFont val="Arial"/>
        <family val="2"/>
      </rPr>
      <t>)</t>
    </r>
  </si>
  <si>
    <r>
      <t xml:space="preserve">Parámetros </t>
    </r>
    <r>
      <rPr>
        <b/>
        <sz val="10"/>
        <color theme="1"/>
        <rFont val="Arial"/>
        <family val="2"/>
      </rPr>
      <t>=</t>
    </r>
  </si>
  <si>
    <t>p =</t>
  </si>
  <si>
    <t>n =</t>
  </si>
  <si>
    <t>N =</t>
  </si>
  <si>
    <t>M =</t>
  </si>
  <si>
    <t>o</t>
  </si>
  <si>
    <r>
      <rPr>
        <b/>
        <sz val="8"/>
        <color rgb="FF002060"/>
        <rFont val="Symbol"/>
        <family val="1"/>
        <charset val="2"/>
      </rPr>
      <t>­</t>
    </r>
    <r>
      <rPr>
        <b/>
        <sz val="8"/>
        <color rgb="FF002060"/>
        <rFont val="Arial"/>
        <family val="2"/>
      </rPr>
      <t xml:space="preserve"> completar el grupo de parámetros que corresponda </t>
    </r>
    <r>
      <rPr>
        <b/>
        <sz val="8"/>
        <color rgb="FF002060"/>
        <rFont val="Symbol"/>
        <family val="1"/>
        <charset val="2"/>
      </rPr>
      <t>­</t>
    </r>
  </si>
  <si>
    <r>
      <rPr>
        <b/>
        <sz val="11"/>
        <color theme="1"/>
        <rFont val="Arial"/>
        <family val="2"/>
      </rPr>
      <t>iv</t>
    </r>
    <r>
      <rPr>
        <sz val="11"/>
        <color theme="1"/>
        <rFont val="Arial"/>
        <family val="2"/>
      </rPr>
      <t>)</t>
    </r>
  </si>
  <si>
    <r>
      <t xml:space="preserve">Probabilidad requerida </t>
    </r>
    <r>
      <rPr>
        <b/>
        <sz val="10"/>
        <color theme="1"/>
        <rFont val="Arial"/>
        <family val="2"/>
      </rPr>
      <t>=</t>
    </r>
  </si>
  <si>
    <t>Hallar la probabilidad de que TODOS los capturados estén SIN marca</t>
  </si>
  <si>
    <t>Hallar la probabilidad de que TODOS los capturados estén marcados</t>
  </si>
  <si>
    <t>Hallar la probabilidad de que sólo 1 de los capturados esté SIN marca</t>
  </si>
  <si>
    <t>Hallar la probabilidad de que sólo 1 de los capturados esté marcado</t>
  </si>
  <si>
    <t>Hallar la probabilidad de que 2 de los capturados estén SIN marca</t>
  </si>
  <si>
    <t>Hallar la probabilidad de que 2 de los capturados estén marcados</t>
  </si>
  <si>
    <t>Hallar la probabilidad de que NINGUNO de los capturados esté SIN marca</t>
  </si>
  <si>
    <t>Hallar la probabilidad de que NINGUNO de los capturados esté marcado</t>
  </si>
  <si>
    <t>Hallar la probabilidad de que NINGUNO los capturados esté marcado</t>
  </si>
  <si>
    <r>
      <rPr>
        <b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</si>
  <si>
    <t>En una gran población de roedores, hay juveniles, machos adultos y hembras adultas.</t>
  </si>
  <si>
    <r>
      <t>Juv</t>
    </r>
    <r>
      <rPr>
        <b/>
        <sz val="10"/>
        <color theme="1"/>
        <rFont val="Arial"/>
        <family val="2"/>
      </rPr>
      <t xml:space="preserve"> =</t>
    </r>
  </si>
  <si>
    <r>
      <rPr>
        <b/>
        <sz val="14"/>
        <color theme="1"/>
        <rFont val="Tahoma"/>
        <family val="2"/>
      </rPr>
      <t>♂</t>
    </r>
    <r>
      <rPr>
        <b/>
        <i/>
        <sz val="11"/>
        <color theme="1"/>
        <rFont val="Arial"/>
        <family val="2"/>
      </rPr>
      <t xml:space="preserve"> adul</t>
    </r>
    <r>
      <rPr>
        <b/>
        <sz val="10"/>
        <color theme="1"/>
        <rFont val="Arial"/>
        <family val="2"/>
      </rPr>
      <t xml:space="preserve"> =</t>
    </r>
  </si>
  <si>
    <r>
      <rPr>
        <b/>
        <sz val="14"/>
        <color theme="1"/>
        <rFont val="Tahoma"/>
        <family val="2"/>
      </rPr>
      <t>♀</t>
    </r>
    <r>
      <rPr>
        <b/>
        <i/>
        <sz val="11"/>
        <color theme="1"/>
        <rFont val="Arial"/>
        <family val="2"/>
      </rPr>
      <t xml:space="preserve"> adul</t>
    </r>
    <r>
      <rPr>
        <b/>
        <sz val="10"/>
        <color theme="1"/>
        <rFont val="Arial"/>
        <family val="2"/>
      </rPr>
      <t xml:space="preserve"> =</t>
    </r>
  </si>
  <si>
    <r>
      <t>Se capturan jndividualmente "</t>
    </r>
    <r>
      <rPr>
        <b/>
        <sz val="11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" roedores con reposición. </t>
    </r>
  </si>
  <si>
    <t>A =</t>
  </si>
  <si>
    <t>Hallar la probabilidad de que TODOS los capturados sean ADULTOS</t>
  </si>
  <si>
    <t>Hallar la probabilidad de que sólo 1 de los capturados sea JUVENIL</t>
  </si>
  <si>
    <t>Hallar la probabilidad de que 2 de los capturados sean JUVENILES</t>
  </si>
  <si>
    <t>Hallar la probabilidad de que 3 de los capturados sean JUVENILES</t>
  </si>
  <si>
    <t>Hallar la probabilidad de que sólo 1 de los capturados sea ADULTO</t>
  </si>
  <si>
    <t>Hallar la probabilidad de que 2 de los capturados sean ADULTOS</t>
  </si>
  <si>
    <t>Hallar la probabilidad de que TODOS los capturados sean JUVENILES</t>
  </si>
  <si>
    <t>Hallar la probabilidad de que 3 de los capturados sean ADULTOS</t>
  </si>
  <si>
    <t>Hallar la probabilidad de que NINGUNO de los capturados sea ADULTO</t>
  </si>
  <si>
    <t>Hallar la probabilidad de que NINGUNO de los capturados sea JUVENIL</t>
  </si>
  <si>
    <t>n° de Adultos en la captura</t>
  </si>
  <si>
    <t>n° de Juveniles en la captura</t>
  </si>
  <si>
    <t>Hallar la probabilidad de que sólo 1 de los capturados sea HEMBRA</t>
  </si>
  <si>
    <t>Hallar la probabilidad de que TODOS los capturados sean MACHOS</t>
  </si>
  <si>
    <t>Hallar la probabilidad de que NINGUNO de los capturados sea HEMBRA</t>
  </si>
  <si>
    <t>Hallar la probabilidad de que NINGUNO de los capturados sea MACHO</t>
  </si>
  <si>
    <t>Hallar la probabilidad de que sólo 1 de los capturados sea MACHO</t>
  </si>
  <si>
    <t>Hallar la probabilidad de que 2 de los capturados sean MACHOS</t>
  </si>
  <si>
    <t>Hallar la probabilidad de que 3 los capturados sean MACHOS</t>
  </si>
  <si>
    <t>n° de Machos en la captura</t>
  </si>
  <si>
    <t>n° de Hembras en la captura</t>
  </si>
  <si>
    <t>C.Dorrego</t>
  </si>
  <si>
    <t>Tornquist</t>
  </si>
  <si>
    <r>
      <rPr>
        <b/>
        <sz val="10"/>
        <color theme="1"/>
        <rFont val="Arial"/>
        <family val="2"/>
      </rPr>
      <t>Media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dif</t>
    </r>
    <r>
      <rPr>
        <sz val="11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</si>
  <si>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r>
      <rPr>
        <b/>
        <sz val="10"/>
        <color theme="1"/>
        <rFont val="Arial"/>
        <family val="2"/>
      </rPr>
      <t>Desv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dif</t>
    </r>
    <r>
      <rPr>
        <sz val="11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</si>
  <si>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r>
      <rPr>
        <b/>
        <sz val="11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dif</t>
    </r>
    <r>
      <rPr>
        <sz val="11"/>
        <color theme="1"/>
        <rFont val="Arial"/>
        <family val="2"/>
      </rPr>
      <t>)</t>
    </r>
    <r>
      <rPr>
        <sz val="9"/>
        <color theme="1"/>
        <rFont val="Arial"/>
        <family val="2"/>
      </rPr>
      <t xml:space="preserve"> =</t>
    </r>
  </si>
  <si>
    <r>
      <rPr>
        <b/>
        <sz val="9"/>
        <color theme="1"/>
        <rFont val="Arial"/>
        <family val="2"/>
      </rPr>
      <t>dif</t>
    </r>
    <r>
      <rPr>
        <sz val="9"/>
        <color theme="1"/>
        <rFont val="Arial"/>
        <family val="2"/>
      </rPr>
      <t xml:space="preserve"> (</t>
    </r>
    <r>
      <rPr>
        <b/>
        <sz val="8"/>
        <color theme="1"/>
        <rFont val="Arial"/>
        <family val="2"/>
      </rPr>
      <t>Dor-Tor</t>
    </r>
    <r>
      <rPr>
        <sz val="9"/>
        <color theme="1"/>
        <rFont val="Arial"/>
        <family val="2"/>
      </rPr>
      <t>)</t>
    </r>
  </si>
  <si>
    <t>=</t>
  </si>
  <si>
    <t>¹</t>
  </si>
  <si>
    <r>
      <rPr>
        <b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)</t>
    </r>
  </si>
  <si>
    <r>
      <rPr>
        <b/>
        <sz val="11"/>
        <color theme="1"/>
        <rFont val="Symbol"/>
        <family val="1"/>
        <charset val="2"/>
      </rPr>
      <t>¯</t>
    </r>
    <r>
      <rPr>
        <b/>
        <sz val="11"/>
        <color theme="1"/>
        <rFont val="Calibri"/>
        <family val="2"/>
      </rPr>
      <t xml:space="preserve">   </t>
    </r>
    <r>
      <rPr>
        <b/>
        <sz val="10"/>
        <color theme="1"/>
        <rFont val="Arial"/>
        <family val="2"/>
      </rPr>
      <t xml:space="preserve">datos   </t>
    </r>
    <r>
      <rPr>
        <b/>
        <sz val="11"/>
        <color theme="1"/>
        <rFont val="Symbol"/>
        <family val="1"/>
        <charset val="2"/>
      </rPr>
      <t>¯</t>
    </r>
  </si>
  <si>
    <r>
      <t xml:space="preserve">   </t>
    </r>
    <r>
      <rPr>
        <b/>
        <sz val="10"/>
        <color theme="1"/>
        <rFont val="Arial"/>
        <family val="2"/>
      </rPr>
      <t xml:space="preserve">Resultados   </t>
    </r>
    <r>
      <rPr>
        <b/>
        <sz val="11"/>
        <color theme="1"/>
        <rFont val="Symbol"/>
        <family val="1"/>
        <charset val="2"/>
      </rPr>
      <t>¯</t>
    </r>
  </si>
  <si>
    <r>
      <t xml:space="preserve">Se tienen datos de la lluvia anual </t>
    </r>
    <r>
      <rPr>
        <sz val="10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>mm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para 2 Localidades registradas en "n" años, seleccionados al azar.</t>
    </r>
  </si>
  <si>
    <t>Se quiere probar si alguna de estas 2 Localidades tiene mayor precipitación media que la otra.</t>
  </si>
  <si>
    <t>Planteo de las Hipótesis</t>
  </si>
  <si>
    <r>
      <rPr>
        <b/>
        <sz val="14"/>
        <color theme="1"/>
        <rFont val="Symbol"/>
        <family val="1"/>
        <charset val="2"/>
      </rPr>
      <t>m</t>
    </r>
    <r>
      <rPr>
        <b/>
        <vertAlign val="subscript"/>
        <sz val="14"/>
        <color theme="1"/>
        <rFont val="Arial"/>
        <family val="2"/>
      </rPr>
      <t>Dor-Tor</t>
    </r>
  </si>
  <si>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</si>
  <si>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</si>
  <si>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t>Cuál de las 2 hipótesis planteadas va en Ho ?</t>
  </si>
  <si>
    <t>marcar con una "X" la opción que crea correcta</t>
  </si>
  <si>
    <t>Cuáles son las unidades de muestreo ?</t>
  </si>
  <si>
    <t>años</t>
  </si>
  <si>
    <t>localidades</t>
  </si>
  <si>
    <r>
      <t xml:space="preserve">Cuáles son los Valores Críticos ? </t>
    </r>
    <r>
      <rPr>
        <sz val="11"/>
        <color theme="1"/>
        <rFont val="Arial"/>
        <family val="2"/>
      </rPr>
      <t>(</t>
    </r>
    <r>
      <rPr>
        <b/>
        <sz val="12"/>
        <color theme="1"/>
        <rFont val="Symbol"/>
        <family val="1"/>
        <charset val="2"/>
      </rPr>
      <t>a</t>
    </r>
    <r>
      <rPr>
        <sz val="11"/>
        <color theme="1"/>
        <rFont val="Arial"/>
        <family val="2"/>
      </rPr>
      <t xml:space="preserve"> = </t>
    </r>
    <r>
      <rPr>
        <b/>
        <sz val="11"/>
        <color theme="1"/>
        <rFont val="Arial"/>
        <family val="2"/>
      </rPr>
      <t>0.05</t>
    </r>
    <r>
      <rPr>
        <sz val="11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</si>
  <si>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>)</t>
    </r>
  </si>
  <si>
    <r>
      <t xml:space="preserve">Hallar el estadístico </t>
    </r>
    <r>
      <rPr>
        <b/>
        <i/>
        <sz val="10"/>
        <color theme="1"/>
        <rFont val="Arial"/>
        <family val="2"/>
      </rPr>
      <t>=</t>
    </r>
  </si>
  <si>
    <r>
      <rPr>
        <b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>)</t>
    </r>
  </si>
  <si>
    <t>No Rechazo Ho</t>
  </si>
  <si>
    <t>Qué decisión toma ?</t>
  </si>
  <si>
    <t>Rechazo Ho</t>
  </si>
  <si>
    <r>
      <rPr>
        <b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>)</t>
    </r>
  </si>
  <si>
    <t>Cuál es su conclusión ?</t>
  </si>
  <si>
    <t xml:space="preserve">ambas tienen la misma lluvia media </t>
  </si>
  <si>
    <t>Dorrego tiene mayor lluvia media que Tornquist</t>
  </si>
  <si>
    <t>Tornquist tiene mayor lluvia media que Dorrego</t>
  </si>
  <si>
    <r>
      <rPr>
        <b/>
        <sz val="12"/>
        <color theme="1"/>
        <rFont val="Arial"/>
        <family val="2"/>
      </rPr>
      <t>g</t>
    </r>
    <r>
      <rPr>
        <sz val="12"/>
        <color theme="1"/>
        <rFont val="Arial"/>
        <family val="2"/>
      </rPr>
      <t>)</t>
    </r>
  </si>
  <si>
    <t>Cómo la enunciaría ?</t>
  </si>
  <si>
    <t>con un error</t>
  </si>
  <si>
    <t>con un nivel de significación</t>
  </si>
  <si>
    <r>
      <rPr>
        <b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)</t>
    </r>
  </si>
  <si>
    <t>muestras</t>
  </si>
  <si>
    <t>apareadas</t>
  </si>
  <si>
    <t>independientes</t>
  </si>
  <si>
    <r>
      <t xml:space="preserve">En c/u de los siguientes enunciados, decir: si los datos se deben tratar como muestras </t>
    </r>
    <r>
      <rPr>
        <b/>
        <u/>
        <sz val="10"/>
        <color theme="1"/>
        <rFont val="Arial"/>
        <family val="2"/>
      </rPr>
      <t>apareadas</t>
    </r>
    <r>
      <rPr>
        <b/>
        <sz val="10"/>
        <color theme="1"/>
        <rFont val="Arial"/>
        <family val="2"/>
      </rPr>
      <t xml:space="preserve"> ó </t>
    </r>
    <r>
      <rPr>
        <b/>
        <u/>
        <sz val="10"/>
        <color theme="1"/>
        <rFont val="Arial"/>
        <family val="2"/>
      </rPr>
      <t>independientes</t>
    </r>
    <r>
      <rPr>
        <b/>
        <sz val="10"/>
        <color theme="1"/>
        <rFont val="Arial"/>
        <family val="2"/>
      </rPr>
      <t xml:space="preserve">, si las hipótesis se deben </t>
    </r>
  </si>
  <si>
    <r>
      <t xml:space="preserve">plantear a </t>
    </r>
    <r>
      <rPr>
        <b/>
        <u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ó 2 </t>
    </r>
    <r>
      <rPr>
        <b/>
        <u/>
        <sz val="10"/>
        <color theme="1"/>
        <rFont val="Arial"/>
        <family val="2"/>
      </rPr>
      <t>colas</t>
    </r>
    <r>
      <rPr>
        <b/>
        <sz val="10"/>
        <color theme="1"/>
        <rFont val="Arial"/>
        <family val="2"/>
      </rPr>
      <t xml:space="preserve">, y </t>
    </r>
    <r>
      <rPr>
        <b/>
        <u/>
        <sz val="10"/>
        <color theme="1"/>
        <rFont val="Arial"/>
        <family val="2"/>
      </rPr>
      <t>cuántos</t>
    </r>
    <r>
      <rPr>
        <b/>
        <sz val="10"/>
        <color theme="1"/>
        <rFont val="Arial"/>
        <family val="2"/>
      </rPr>
      <t xml:space="preserve"> grados de libertad tendrá la prueba </t>
    </r>
    <r>
      <rPr>
        <sz val="10"/>
        <color theme="1"/>
        <rFont val="Arial"/>
        <family val="2"/>
      </rPr>
      <t>"</t>
    </r>
    <r>
      <rPr>
        <b/>
        <sz val="11"/>
        <color theme="1"/>
        <rFont val="Arial"/>
        <family val="2"/>
      </rPr>
      <t>t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 xml:space="preserve"> ?</t>
    </r>
  </si>
  <si>
    <t>1 cola</t>
  </si>
  <si>
    <t>2 colas</t>
  </si>
  <si>
    <t>hipótesis planteadas a</t>
  </si>
  <si>
    <r>
      <t xml:space="preserve">grados de libertad de la </t>
    </r>
    <r>
      <rPr>
        <i/>
        <sz val="11"/>
        <color theme="1"/>
        <rFont val="Arial"/>
        <family val="2"/>
      </rPr>
      <t>"</t>
    </r>
    <r>
      <rPr>
        <b/>
        <i/>
        <sz val="12"/>
        <color theme="1"/>
        <rFont val="Arial"/>
        <family val="2"/>
      </rPr>
      <t>t</t>
    </r>
    <r>
      <rPr>
        <i/>
        <sz val="11"/>
        <color theme="1"/>
        <rFont val="Arial"/>
        <family val="2"/>
      </rPr>
      <t>"</t>
    </r>
    <r>
      <rPr>
        <b/>
        <i/>
        <sz val="11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=</t>
    </r>
  </si>
  <si>
    <t>Se seleccionan 8 melones. C/u tiene marcada su superficie con una circunferencia que lo % en 2 mitades.</t>
  </si>
  <si>
    <t>A 1 de ellas, al azar, se le aplica un fungicida, quedando la otra como testigo.</t>
  </si>
  <si>
    <t>Se mide, al cabo de un tiempo, la superficie atacada por un hongo</t>
  </si>
  <si>
    <t>Se seleccionan 12 melones. C/u tiene marcada su superficie con una circunferencia que lo % en 2 mitades.</t>
  </si>
  <si>
    <t>A 1 mitad, al azar, se le aplica un fungicida A, mientras que a la otra se le aplica un fungicida B.</t>
  </si>
  <si>
    <t>Se desea saber si hay diferencias debidas al sexo</t>
  </si>
  <si>
    <t xml:space="preserve"> </t>
  </si>
  <si>
    <t>Se tienen 7 ratones machos y 7 hembras. Se coloca a c/u en un laberinto y se mide cuánto tarda en salir de él.</t>
  </si>
  <si>
    <t>Se tienen 10 ratones. A la mitad de ellos, elegidos al azar, se les aplica una droga, quedando la otra mitad como</t>
  </si>
  <si>
    <t>testigo. Luego, se los coloca en un laberinto y se le mide a c/u cuánto tarda en salir de él.</t>
  </si>
  <si>
    <t>Se desea saber si la droga perjudica la habilidad del ratón.</t>
  </si>
  <si>
    <t>Se tiene datos del número de palomas presentes en 26 sitios de la ciudad, en horas de la mañana.</t>
  </si>
  <si>
    <t>Se vuelve a realizar el recuento en los mismos sitios, pero en horas de la tarde.</t>
  </si>
  <si>
    <t>Se desea saber si hay diferencias debidas al momento del día en que se realiza la observación.</t>
  </si>
  <si>
    <t xml:space="preserve">Se seleccionan 18 árboles frutales. A la mitad de ellos, elegidos al azar, se los fumiga con un plaguicida, quedando </t>
  </si>
  <si>
    <t>el resto como testigo. Al cabo de un tiempo, se mide la producción de frutos en c/árbol.</t>
  </si>
  <si>
    <t xml:space="preserve">Se seleccionan 14 árboles frutales. A la mitad de ellos, elegidos al azar, se les aplica un plaguicida A, mientras que </t>
  </si>
  <si>
    <t>a la otra mitad, se les aplica un plaguicida B. Al cabo de un tiempo, se mide la producción de frutos por árbol.</t>
  </si>
  <si>
    <t>Se desea saber cuál de los 2 plaguicidas es más efectivo.</t>
  </si>
  <si>
    <t>Se desea saber si hay diferencias de abundancia debidas a la posición sobre la roca.</t>
  </si>
  <si>
    <t>Se seleccionan 22 rocas del fondo de un arroyo serrano. A c/u se le mide el número de larvas de insecto</t>
  </si>
  <si>
    <t xml:space="preserve">adheridas a la parte superior, y el número de larvas que se encuentra en la parte inferior. </t>
  </si>
  <si>
    <t>Se tiene 24 cobayos inoculados con un virus. A la mitad de ellos se le aplica un suero experimental, mientras que</t>
  </si>
  <si>
    <t>la mitad restante queda como testigo. Al cabo de un tiempo, se mide la carga viral de c/cobayo.</t>
  </si>
  <si>
    <t>Se desea saber si el suero es efectivo.</t>
  </si>
  <si>
    <t>Se tienen 9 ratones. Se coloca a c/u en un laberinto por primera vez y se mide cuánto tarda en salir de él.</t>
  </si>
  <si>
    <t>Luego, se lo vuelve a colocar una segunda vez, y se registra el tiempo que tarda en salir.</t>
  </si>
  <si>
    <t>Se desea saber si el ratón ha aprendido con la experiencia.</t>
  </si>
  <si>
    <t>Se tienen 4 ovejas tratadas con una hormona A y otras 4 con una hormona B. Se observa cuánto tiempo tardan en</t>
  </si>
  <si>
    <t>entrar en celo. Se desea saber si hay diferencias entre las 2 hormonas.</t>
  </si>
  <si>
    <r>
      <t xml:space="preserve">Una vez completado el examen, enviar a </t>
    </r>
    <r>
      <rPr>
        <b/>
        <sz val="11"/>
        <color theme="1"/>
        <rFont val="Arial"/>
        <family val="2"/>
      </rPr>
      <t>rcamina@criba.edu.ar</t>
    </r>
  </si>
  <si>
    <t>Hoja para cálculos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</si>
</sst>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Wingdings"/>
      <charset val="2"/>
    </font>
    <font>
      <b/>
      <i/>
      <sz val="11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2060"/>
      <name val="Arial"/>
      <family val="2"/>
    </font>
    <font>
      <sz val="8"/>
      <color theme="1"/>
      <name val="Arial"/>
      <family val="2"/>
    </font>
    <font>
      <b/>
      <i/>
      <u/>
      <sz val="11"/>
      <color theme="1"/>
      <name val="Arial"/>
      <family val="2"/>
    </font>
    <font>
      <sz val="16"/>
      <color theme="1"/>
      <name val="Wingdings"/>
      <charset val="2"/>
    </font>
    <font>
      <b/>
      <i/>
      <sz val="10"/>
      <color theme="1"/>
      <name val="Arial"/>
      <family val="2"/>
    </font>
    <font>
      <b/>
      <sz val="8"/>
      <color rgb="FF002060"/>
      <name val="Arial"/>
      <family val="2"/>
    </font>
    <font>
      <b/>
      <sz val="8"/>
      <color rgb="FF002060"/>
      <name val="Symbol"/>
      <family val="1"/>
      <charset val="2"/>
    </font>
    <font>
      <b/>
      <sz val="14"/>
      <color theme="1"/>
      <name val="Tahoma"/>
      <family val="2"/>
    </font>
    <font>
      <b/>
      <sz val="11"/>
      <color theme="1"/>
      <name val="Symbol"/>
      <family val="1"/>
      <charset val="2"/>
    </font>
    <font>
      <b/>
      <sz val="14"/>
      <color theme="1"/>
      <name val="Symbol"/>
      <family val="1"/>
      <charset val="2"/>
    </font>
    <font>
      <b/>
      <vertAlign val="subscript"/>
      <sz val="14"/>
      <color theme="1"/>
      <name val="Arial"/>
      <family val="2"/>
    </font>
    <font>
      <b/>
      <sz val="12"/>
      <color theme="1"/>
      <name val="Symbol"/>
      <family val="1"/>
      <charset val="2"/>
    </font>
    <font>
      <b/>
      <sz val="11"/>
      <color theme="1"/>
      <name val="Calibri"/>
      <family val="2"/>
    </font>
    <font>
      <b/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thick">
        <color theme="0" tint="-0.499984740745262"/>
      </top>
      <bottom style="double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ck">
        <color theme="0" tint="-0.499984740745262"/>
      </right>
      <top style="thick">
        <color theme="0" tint="-0.499984740745262"/>
      </top>
      <bottom style="double">
        <color indexed="64"/>
      </bottom>
      <diagonal/>
    </border>
    <border>
      <left style="thick">
        <color theme="0" tint="-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theme="0" tint="-0.499984740745262"/>
      </right>
      <top/>
      <bottom style="thin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double">
        <color indexed="64"/>
      </left>
      <right style="thick">
        <color theme="0" tint="-0.499984740745262"/>
      </right>
      <top style="double">
        <color indexed="64"/>
      </top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thick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theme="1" tint="0.499984740745262"/>
      </bottom>
      <diagonal/>
    </border>
    <border>
      <left style="thick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6" borderId="0" xfId="0" applyFill="1"/>
    <xf numFmtId="0" fontId="0" fillId="6" borderId="0" xfId="0" applyFill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/>
    <xf numFmtId="0" fontId="2" fillId="3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left" vertical="center" indent="1"/>
    </xf>
    <xf numFmtId="0" fontId="7" fillId="3" borderId="0" xfId="0" applyFont="1" applyFill="1" applyAlignment="1">
      <alignment horizontal="right" indent="1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0" fillId="6" borderId="0" xfId="0" quotePrefix="1" applyFill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0" xfId="0" applyFill="1" applyBorder="1"/>
    <xf numFmtId="0" fontId="0" fillId="3" borderId="25" xfId="0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0" fillId="3" borderId="27" xfId="0" applyFill="1" applyBorder="1"/>
    <xf numFmtId="0" fontId="0" fillId="3" borderId="28" xfId="0" applyFill="1" applyBorder="1"/>
    <xf numFmtId="0" fontId="14" fillId="3" borderId="21" xfId="0" applyFont="1" applyFill="1" applyBorder="1" applyAlignment="1">
      <alignment horizontal="right"/>
    </xf>
    <xf numFmtId="0" fontId="12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0" fillId="3" borderId="26" xfId="0" applyFill="1" applyBorder="1"/>
    <xf numFmtId="0" fontId="3" fillId="6" borderId="0" xfId="0" applyFont="1" applyFill="1"/>
    <xf numFmtId="0" fontId="14" fillId="6" borderId="0" xfId="0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0" fontId="9" fillId="6" borderId="0" xfId="0" applyFont="1" applyFill="1"/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24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0" fillId="3" borderId="27" xfId="0" applyFill="1" applyBorder="1" applyAlignment="1">
      <alignment horizontal="right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1" fillId="6" borderId="2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0" fontId="12" fillId="6" borderId="0" xfId="0" applyFont="1" applyFill="1"/>
    <xf numFmtId="0" fontId="12" fillId="6" borderId="0" xfId="0" applyFont="1" applyFill="1" applyAlignment="1">
      <alignment horizontal="right" indent="1"/>
    </xf>
    <xf numFmtId="0" fontId="5" fillId="6" borderId="0" xfId="0" applyFont="1" applyFill="1"/>
    <xf numFmtId="0" fontId="0" fillId="6" borderId="0" xfId="0" applyFill="1" applyAlignment="1">
      <alignment horizontal="right" indent="1"/>
    </xf>
    <xf numFmtId="0" fontId="15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indent="1"/>
    </xf>
    <xf numFmtId="0" fontId="0" fillId="4" borderId="0" xfId="0" applyFill="1" applyAlignment="1"/>
    <xf numFmtId="0" fontId="4" fillId="5" borderId="2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/>
    <xf numFmtId="0" fontId="5" fillId="6" borderId="0" xfId="0" applyFont="1" applyFill="1" applyBorder="1"/>
    <xf numFmtId="0" fontId="4" fillId="6" borderId="0" xfId="0" applyFont="1" applyFill="1"/>
    <xf numFmtId="0" fontId="5" fillId="6" borderId="0" xfId="0" applyFont="1" applyFill="1" applyAlignment="1">
      <alignment horizontal="right"/>
    </xf>
    <xf numFmtId="0" fontId="25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0" fillId="6" borderId="0" xfId="0" applyFill="1" applyAlignment="1">
      <alignment vertical="center"/>
    </xf>
    <xf numFmtId="0" fontId="17" fillId="6" borderId="0" xfId="0" applyFont="1" applyFill="1" applyAlignment="1">
      <alignment vertical="center"/>
    </xf>
    <xf numFmtId="0" fontId="26" fillId="6" borderId="0" xfId="0" applyFont="1" applyFill="1" applyAlignment="1">
      <alignment horizontal="right" vertical="center" indent="1"/>
    </xf>
    <xf numFmtId="0" fontId="5" fillId="6" borderId="0" xfId="0" applyFont="1" applyFill="1" applyBorder="1" applyAlignment="1">
      <alignment horizontal="right"/>
    </xf>
    <xf numFmtId="0" fontId="4" fillId="6" borderId="0" xfId="0" applyFont="1" applyFill="1" applyBorder="1"/>
    <xf numFmtId="0" fontId="4" fillId="6" borderId="0" xfId="0" applyFont="1" applyFill="1" applyBorder="1" applyAlignment="1" applyProtection="1">
      <alignment horizontal="center" vertical="center"/>
      <protection locked="0"/>
    </xf>
    <xf numFmtId="0" fontId="25" fillId="6" borderId="0" xfId="0" applyFont="1" applyFill="1" applyAlignment="1">
      <alignment horizontal="right" vertical="center" indent="1"/>
    </xf>
    <xf numFmtId="0" fontId="17" fillId="3" borderId="35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26" fillId="3" borderId="36" xfId="0" applyFont="1" applyFill="1" applyBorder="1" applyAlignment="1">
      <alignment horizontal="right" vertical="center" indent="1"/>
    </xf>
    <xf numFmtId="0" fontId="0" fillId="3" borderId="36" xfId="0" applyFill="1" applyBorder="1"/>
    <xf numFmtId="0" fontId="0" fillId="3" borderId="37" xfId="0" applyFill="1" applyBorder="1"/>
    <xf numFmtId="0" fontId="25" fillId="3" borderId="38" xfId="0" applyFont="1" applyFill="1" applyBorder="1" applyAlignment="1">
      <alignment horizontal="right" vertical="center" indent="1"/>
    </xf>
    <xf numFmtId="0" fontId="25" fillId="3" borderId="40" xfId="0" applyFont="1" applyFill="1" applyBorder="1" applyAlignment="1">
      <alignment horizontal="right" vertical="center" indent="1"/>
    </xf>
    <xf numFmtId="0" fontId="25" fillId="3" borderId="0" xfId="0" applyFont="1" applyFill="1" applyBorder="1" applyAlignment="1">
      <alignment horizontal="right" vertical="center" indent="1"/>
    </xf>
    <xf numFmtId="0" fontId="25" fillId="3" borderId="41" xfId="0" applyFont="1" applyFill="1" applyBorder="1" applyAlignment="1">
      <alignment horizontal="right" vertical="center" indent="1"/>
    </xf>
    <xf numFmtId="0" fontId="0" fillId="3" borderId="39" xfId="0" applyFill="1" applyBorder="1"/>
    <xf numFmtId="0" fontId="0" fillId="3" borderId="42" xfId="0" applyFill="1" applyBorder="1"/>
    <xf numFmtId="0" fontId="4" fillId="3" borderId="41" xfId="0" applyFont="1" applyFill="1" applyBorder="1" applyAlignment="1" applyProtection="1">
      <alignment horizontal="center" vertical="center"/>
      <protection locked="0"/>
    </xf>
    <xf numFmtId="0" fontId="25" fillId="3" borderId="35" xfId="0" applyFont="1" applyFill="1" applyBorder="1" applyAlignment="1">
      <alignment horizontal="left" vertical="center" indent="1"/>
    </xf>
    <xf numFmtId="0" fontId="2" fillId="3" borderId="40" xfId="0" applyFont="1" applyFill="1" applyBorder="1" applyAlignment="1">
      <alignment horizontal="left" vertical="center" indent="1"/>
    </xf>
    <xf numFmtId="0" fontId="25" fillId="3" borderId="36" xfId="0" applyFont="1" applyFill="1" applyBorder="1" applyAlignment="1">
      <alignment horizontal="left" vertical="center" indent="1"/>
    </xf>
    <xf numFmtId="0" fontId="0" fillId="3" borderId="36" xfId="0" applyFill="1" applyBorder="1" applyAlignment="1">
      <alignment horizontal="left" vertical="center" inden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26" fillId="3" borderId="41" xfId="0" applyFont="1" applyFill="1" applyBorder="1" applyAlignment="1">
      <alignment horizontal="right" vertical="center" indent="1"/>
    </xf>
    <xf numFmtId="0" fontId="0" fillId="3" borderId="41" xfId="0" applyFill="1" applyBorder="1"/>
    <xf numFmtId="0" fontId="1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 vertical="center" indent="1"/>
    </xf>
    <xf numFmtId="0" fontId="26" fillId="6" borderId="0" xfId="0" applyFont="1" applyFill="1" applyAlignment="1">
      <alignment horizontal="center" vertical="top"/>
    </xf>
    <xf numFmtId="0" fontId="25" fillId="6" borderId="0" xfId="0" applyFont="1" applyFill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25" fillId="6" borderId="38" xfId="0" applyFont="1" applyFill="1" applyBorder="1" applyAlignment="1">
      <alignment horizontal="right" vertical="center" indent="1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5" fillId="6" borderId="0" xfId="0" applyFont="1" applyFill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25" fillId="6" borderId="0" xfId="0" applyFont="1" applyFill="1" applyBorder="1" applyAlignment="1">
      <alignment horizontal="right" vertical="center" indent="1"/>
    </xf>
    <xf numFmtId="0" fontId="0" fillId="6" borderId="44" xfId="0" applyFill="1" applyBorder="1"/>
    <xf numFmtId="0" fontId="1" fillId="6" borderId="44" xfId="0" applyFont="1" applyFill="1" applyBorder="1"/>
    <xf numFmtId="0" fontId="12" fillId="6" borderId="44" xfId="0" applyFont="1" applyFill="1" applyBorder="1"/>
    <xf numFmtId="0" fontId="2" fillId="6" borderId="44" xfId="0" applyFont="1" applyFill="1" applyBorder="1" applyAlignment="1">
      <alignment horizontal="left" vertical="center" indent="1"/>
    </xf>
    <xf numFmtId="0" fontId="17" fillId="6" borderId="4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26" fillId="6" borderId="44" xfId="0" applyFont="1" applyFill="1" applyBorder="1" applyAlignment="1">
      <alignment horizontal="right" vertical="center" indent="1"/>
    </xf>
    <xf numFmtId="0" fontId="0" fillId="6" borderId="44" xfId="0" applyFill="1" applyBorder="1" applyAlignment="1">
      <alignment horizontal="right"/>
    </xf>
    <xf numFmtId="0" fontId="0" fillId="6" borderId="44" xfId="0" applyFill="1" applyBorder="1" applyAlignment="1">
      <alignment horizontal="center"/>
    </xf>
    <xf numFmtId="0" fontId="0" fillId="6" borderId="46" xfId="0" applyFill="1" applyBorder="1"/>
    <xf numFmtId="0" fontId="0" fillId="6" borderId="45" xfId="0" applyFill="1" applyBorder="1"/>
    <xf numFmtId="0" fontId="0" fillId="6" borderId="0" xfId="0" applyFill="1" applyAlignment="1"/>
    <xf numFmtId="0" fontId="1" fillId="6" borderId="0" xfId="0" applyFont="1" applyFill="1" applyAlignment="1"/>
    <xf numFmtId="0" fontId="12" fillId="6" borderId="0" xfId="0" applyFont="1" applyFill="1" applyAlignment="1"/>
    <xf numFmtId="0" fontId="2" fillId="6" borderId="0" xfId="0" applyFont="1" applyFill="1" applyAlignment="1">
      <alignment horizontal="left"/>
    </xf>
    <xf numFmtId="0" fontId="17" fillId="6" borderId="0" xfId="0" applyFont="1" applyFill="1" applyAlignment="1"/>
    <xf numFmtId="0" fontId="26" fillId="6" borderId="0" xfId="0" applyFont="1" applyFill="1" applyAlignment="1">
      <alignment horizontal="right" indent="1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3" fillId="6" borderId="0" xfId="0" applyFont="1" applyFill="1" applyBorder="1" applyAlignment="1">
      <alignment horizontal="center"/>
    </xf>
    <xf numFmtId="0" fontId="6" fillId="6" borderId="52" xfId="0" applyFont="1" applyFill="1" applyBorder="1" applyAlignment="1">
      <alignment horizontal="center"/>
    </xf>
    <xf numFmtId="0" fontId="15" fillId="6" borderId="53" xfId="0" quotePrefix="1" applyNumberFormat="1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64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3" fillId="6" borderId="56" xfId="0" applyFont="1" applyFill="1" applyBorder="1" applyAlignment="1">
      <alignment horizontal="center"/>
    </xf>
    <xf numFmtId="0" fontId="25" fillId="6" borderId="58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0" fontId="15" fillId="6" borderId="51" xfId="0" quotePrefix="1" applyFont="1" applyFill="1" applyBorder="1" applyAlignment="1">
      <alignment horizontal="center" vertical="center"/>
    </xf>
    <xf numFmtId="0" fontId="34" fillId="3" borderId="0" xfId="0" applyFont="1" applyFill="1" applyBorder="1"/>
    <xf numFmtId="0" fontId="15" fillId="6" borderId="68" xfId="0" quotePrefix="1" applyFont="1" applyFill="1" applyBorder="1" applyAlignment="1">
      <alignment horizontal="center" vertical="center"/>
    </xf>
    <xf numFmtId="0" fontId="4" fillId="5" borderId="69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>
      <alignment horizontal="right" vertical="center"/>
    </xf>
    <xf numFmtId="0" fontId="15" fillId="6" borderId="0" xfId="0" quotePrefix="1" applyNumberFormat="1" applyFont="1" applyFill="1" applyBorder="1" applyAlignment="1">
      <alignment horizontal="center"/>
    </xf>
    <xf numFmtId="0" fontId="3" fillId="5" borderId="68" xfId="0" applyFont="1" applyFill="1" applyBorder="1" applyAlignment="1" applyProtection="1">
      <alignment horizontal="center" vertical="center"/>
      <protection locked="0"/>
    </xf>
    <xf numFmtId="0" fontId="3" fillId="5" borderId="69" xfId="0" applyFont="1" applyFill="1" applyBorder="1" applyAlignment="1" applyProtection="1">
      <alignment horizontal="center" vertical="center"/>
      <protection locked="0"/>
    </xf>
    <xf numFmtId="0" fontId="34" fillId="3" borderId="27" xfId="0" applyFont="1" applyFill="1" applyBorder="1"/>
    <xf numFmtId="0" fontId="3" fillId="5" borderId="50" xfId="0" applyFont="1" applyFill="1" applyBorder="1" applyAlignment="1" applyProtection="1">
      <alignment horizontal="center" vertical="center"/>
      <protection locked="0"/>
    </xf>
    <xf numFmtId="0" fontId="15" fillId="6" borderId="70" xfId="0" quotePrefix="1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/>
    </xf>
    <xf numFmtId="0" fontId="4" fillId="6" borderId="71" xfId="0" quotePrefix="1" applyFont="1" applyFill="1" applyBorder="1" applyAlignment="1">
      <alignment horizontal="center"/>
    </xf>
    <xf numFmtId="0" fontId="15" fillId="6" borderId="72" xfId="0" quotePrefix="1" applyNumberFormat="1" applyFont="1" applyFill="1" applyBorder="1" applyAlignment="1">
      <alignment horizontal="center"/>
    </xf>
    <xf numFmtId="0" fontId="4" fillId="5" borderId="75" xfId="0" applyFont="1" applyFill="1" applyBorder="1" applyAlignment="1" applyProtection="1">
      <alignment horizontal="center" vertical="center"/>
      <protection locked="0"/>
    </xf>
    <xf numFmtId="0" fontId="10" fillId="6" borderId="29" xfId="0" applyFont="1" applyFill="1" applyBorder="1" applyAlignment="1">
      <alignment horizontal="center"/>
    </xf>
    <xf numFmtId="0" fontId="30" fillId="6" borderId="52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quotePrefix="1" applyFill="1" applyBorder="1"/>
    <xf numFmtId="0" fontId="4" fillId="5" borderId="50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indent="1"/>
      <protection locked="0"/>
    </xf>
    <xf numFmtId="0" fontId="3" fillId="5" borderId="2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textRotation="90"/>
    </xf>
    <xf numFmtId="0" fontId="0" fillId="0" borderId="31" xfId="0" applyBorder="1" applyAlignment="1"/>
    <xf numFmtId="0" fontId="15" fillId="3" borderId="0" xfId="0" applyFont="1" applyFill="1" applyBorder="1" applyAlignment="1">
      <alignment horizontal="center" vertical="center" textRotation="90"/>
    </xf>
    <xf numFmtId="0" fontId="0" fillId="0" borderId="0" xfId="0" applyAlignment="1"/>
    <xf numFmtId="0" fontId="25" fillId="6" borderId="0" xfId="0" applyFont="1" applyFill="1" applyAlignment="1">
      <alignment horizontal="right" vertical="center" indent="1"/>
    </xf>
    <xf numFmtId="0" fontId="0" fillId="6" borderId="0" xfId="0" applyFill="1" applyAlignment="1">
      <alignment horizontal="right" vertical="center" indent="1"/>
    </xf>
    <xf numFmtId="0" fontId="0" fillId="6" borderId="49" xfId="0" applyFill="1" applyBorder="1" applyAlignment="1">
      <alignment horizontal="right" vertical="center" indent="1"/>
    </xf>
    <xf numFmtId="0" fontId="3" fillId="6" borderId="4" xfId="0" quotePrefix="1" applyFont="1" applyFill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2" fillId="6" borderId="73" xfId="0" quotePrefix="1" applyFont="1" applyFill="1" applyBorder="1" applyAlignment="1">
      <alignment horizontal="center" vertical="center"/>
    </xf>
    <xf numFmtId="0" fontId="0" fillId="0" borderId="74" xfId="0" applyBorder="1" applyAlignment="1"/>
    <xf numFmtId="0" fontId="3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6" borderId="4" xfId="0" quotePrefix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" fillId="6" borderId="76" xfId="0" quotePrefix="1" applyFont="1" applyFill="1" applyBorder="1" applyAlignment="1">
      <alignment horizontal="center" vertical="center"/>
    </xf>
    <xf numFmtId="0" fontId="4" fillId="5" borderId="77" xfId="0" applyFont="1" applyFill="1" applyBorder="1" applyAlignment="1" applyProtection="1">
      <alignment horizontal="center" vertical="center"/>
      <protection locked="0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  <color rgb="FFCCFFFF"/>
      <color rgb="FFFFFFCC"/>
      <color rgb="FF66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104777</xdr:colOff>
      <xdr:row>1</xdr:row>
      <xdr:rowOff>19050</xdr:rowOff>
    </xdr:from>
    <xdr:to>
      <xdr:col>20</xdr:col>
      <xdr:colOff>182406</xdr:colOff>
      <xdr:row>9</xdr:row>
      <xdr:rowOff>59055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5702" y="400050"/>
          <a:ext cx="2420779" cy="1878330"/>
        </a:xfrm>
        <a:prstGeom prst="rect">
          <a:avLst/>
        </a:prstGeom>
      </xdr:spPr>
    </xdr:pic>
    <xdr:clientData/>
  </xdr:twoCellAnchor>
  <xdr:twoCellAnchor editAs="oneCell">
    <xdr:from>
      <xdr:col>19</xdr:col>
      <xdr:colOff>781049</xdr:colOff>
      <xdr:row>1</xdr:row>
      <xdr:rowOff>28575</xdr:rowOff>
    </xdr:from>
    <xdr:to>
      <xdr:col>23</xdr:col>
      <xdr:colOff>69532</xdr:colOff>
      <xdr:row>9</xdr:row>
      <xdr:rowOff>68580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4" y="409575"/>
          <a:ext cx="2412683" cy="1878330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8</xdr:row>
      <xdr:rowOff>200023</xdr:rowOff>
    </xdr:from>
    <xdr:to>
      <xdr:col>20</xdr:col>
      <xdr:colOff>182404</xdr:colOff>
      <xdr:row>17</xdr:row>
      <xdr:rowOff>76674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15700" y="2162173"/>
          <a:ext cx="2420779" cy="188642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</xdr:row>
      <xdr:rowOff>209549</xdr:rowOff>
    </xdr:from>
    <xdr:to>
      <xdr:col>23</xdr:col>
      <xdr:colOff>77629</xdr:colOff>
      <xdr:row>17</xdr:row>
      <xdr:rowOff>94297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54075" y="2171699"/>
          <a:ext cx="2420779" cy="1894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57150</xdr:rowOff>
    </xdr:from>
    <xdr:to>
      <xdr:col>9</xdr:col>
      <xdr:colOff>244580</xdr:colOff>
      <xdr:row>15</xdr:row>
      <xdr:rowOff>127458</xdr:rowOff>
    </xdr:to>
    <xdr:pic>
      <xdr:nvPicPr>
        <xdr:cNvPr id="2" name="image" descr="http://clipart-library.com/img1/175906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533650"/>
          <a:ext cx="625580" cy="984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11</xdr:row>
      <xdr:rowOff>76200</xdr:rowOff>
    </xdr:from>
    <xdr:to>
      <xdr:col>12</xdr:col>
      <xdr:colOff>273155</xdr:colOff>
      <xdr:row>15</xdr:row>
      <xdr:rowOff>146508</xdr:rowOff>
    </xdr:to>
    <xdr:pic>
      <xdr:nvPicPr>
        <xdr:cNvPr id="3" name="image" descr="http://clipart-library.com/data_images/198480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552700"/>
          <a:ext cx="625580" cy="984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371475</xdr:colOff>
      <xdr:row>11</xdr:row>
      <xdr:rowOff>66675</xdr:rowOff>
    </xdr:from>
    <xdr:to>
      <xdr:col>15</xdr:col>
      <xdr:colOff>282680</xdr:colOff>
      <xdr:row>15</xdr:row>
      <xdr:rowOff>136983</xdr:rowOff>
    </xdr:to>
    <xdr:pic>
      <xdr:nvPicPr>
        <xdr:cNvPr id="4" name="image" descr="http://clipart-library.com/images/riLoBA94T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543175"/>
          <a:ext cx="625580" cy="984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C3" sqref="C3:F3"/>
    </sheetView>
  </sheetViews>
  <sheetFormatPr baseColWidth="10" defaultRowHeight="15" x14ac:dyDescent="0.25"/>
  <cols>
    <col min="1" max="1" width="1.7109375" customWidth="1"/>
    <col min="2" max="2" width="9.7109375" customWidth="1"/>
    <col min="3" max="4" width="9.7109375" style="2" customWidth="1"/>
    <col min="5" max="6" width="9.7109375" style="1" customWidth="1"/>
    <col min="7" max="7" width="8.7109375" style="1" customWidth="1"/>
    <col min="8" max="8" width="8.7109375" customWidth="1"/>
    <col min="9" max="11" width="2.7109375" style="3" customWidth="1"/>
    <col min="12" max="16" width="2.7109375" customWidth="1"/>
    <col min="17" max="17" width="8.7109375" customWidth="1"/>
    <col min="18" max="18" width="1.7109375" customWidth="1"/>
    <col min="19" max="21" width="10.7109375" customWidth="1"/>
    <col min="22" max="22" width="1.7109375" customWidth="1"/>
    <col min="23" max="26" width="10.7109375" customWidth="1"/>
  </cols>
  <sheetData>
    <row r="1" spans="1:22" ht="9.9499999999999993" customHeight="1" x14ac:dyDescent="0.25">
      <c r="A1" s="8"/>
      <c r="B1" s="10"/>
      <c r="C1" s="18"/>
      <c r="D1" s="18"/>
      <c r="E1" s="10"/>
      <c r="F1" s="10"/>
      <c r="G1" s="10"/>
      <c r="H1" s="8"/>
      <c r="I1" s="9"/>
      <c r="J1" s="9"/>
      <c r="K1" s="9"/>
      <c r="L1" s="8"/>
      <c r="M1" s="8"/>
      <c r="N1" s="8"/>
      <c r="O1" s="8"/>
      <c r="P1" s="8"/>
      <c r="Q1" s="8"/>
      <c r="R1" s="8"/>
      <c r="S1" s="11"/>
      <c r="T1" s="11"/>
      <c r="U1" s="155"/>
      <c r="V1" s="11"/>
    </row>
    <row r="2" spans="1:22" ht="9.9499999999999993" customHeight="1" thickBot="1" x14ac:dyDescent="0.3">
      <c r="A2" s="8"/>
      <c r="B2" s="4"/>
      <c r="C2" s="7"/>
      <c r="D2" s="7"/>
      <c r="E2" s="4"/>
      <c r="F2" s="4"/>
      <c r="G2" s="4"/>
      <c r="H2" s="5"/>
      <c r="I2" s="6"/>
      <c r="J2" s="6"/>
      <c r="K2" s="6"/>
      <c r="L2" s="5"/>
      <c r="M2" s="5"/>
      <c r="N2" s="5"/>
      <c r="O2" s="5"/>
      <c r="P2" s="5"/>
      <c r="Q2" s="5"/>
      <c r="R2" s="8"/>
      <c r="S2" s="11"/>
      <c r="T2" s="11"/>
      <c r="U2" s="155"/>
      <c r="V2" s="11"/>
    </row>
    <row r="3" spans="1:22" ht="20.100000000000001" customHeight="1" thickTop="1" thickBot="1" x14ac:dyDescent="0.3">
      <c r="A3" s="8"/>
      <c r="B3" s="19" t="s">
        <v>1</v>
      </c>
      <c r="C3" s="206"/>
      <c r="D3" s="207"/>
      <c r="E3" s="207"/>
      <c r="F3" s="208"/>
      <c r="G3" s="4"/>
      <c r="H3" s="30" t="s">
        <v>4</v>
      </c>
      <c r="I3" s="231"/>
      <c r="J3" s="231"/>
      <c r="K3" s="231"/>
      <c r="L3" s="231"/>
      <c r="M3" s="231"/>
      <c r="N3" s="231"/>
      <c r="O3" s="231"/>
      <c r="P3" s="231"/>
      <c r="Q3" s="5"/>
      <c r="R3" s="8"/>
      <c r="S3" s="11"/>
      <c r="T3" s="11"/>
      <c r="U3" s="155"/>
      <c r="V3" s="11"/>
    </row>
    <row r="4" spans="1:22" ht="20.100000000000001" customHeight="1" thickTop="1" thickBot="1" x14ac:dyDescent="0.3">
      <c r="A4" s="8"/>
      <c r="B4" s="19" t="s">
        <v>2</v>
      </c>
      <c r="C4" s="206"/>
      <c r="D4" s="207"/>
      <c r="E4" s="207"/>
      <c r="F4" s="208"/>
      <c r="G4" s="13"/>
      <c r="H4" s="5"/>
      <c r="I4" s="6"/>
      <c r="J4" s="6"/>
      <c r="K4" s="6"/>
      <c r="L4" s="5"/>
      <c r="M4" s="5"/>
      <c r="N4" s="5"/>
      <c r="O4" s="5"/>
      <c r="P4" s="5"/>
      <c r="Q4" s="5"/>
      <c r="R4" s="8"/>
      <c r="S4" s="11"/>
      <c r="T4" s="11"/>
      <c r="U4" s="155"/>
      <c r="V4" s="11"/>
    </row>
    <row r="5" spans="1:22" ht="9.9499999999999993" customHeight="1" thickTop="1" x14ac:dyDescent="0.25">
      <c r="A5" s="8"/>
      <c r="B5" s="4"/>
      <c r="C5" s="7"/>
      <c r="D5" s="7"/>
      <c r="E5" s="14"/>
      <c r="F5" s="15"/>
      <c r="G5" s="17"/>
      <c r="H5" s="5"/>
      <c r="I5" s="16"/>
      <c r="J5" s="16"/>
      <c r="K5" s="16"/>
      <c r="L5" s="5"/>
      <c r="M5" s="5"/>
      <c r="N5" s="5"/>
      <c r="O5" s="5"/>
      <c r="P5" s="5"/>
      <c r="Q5" s="5"/>
      <c r="R5" s="8"/>
      <c r="S5" s="11"/>
      <c r="T5" s="11"/>
      <c r="U5" s="155"/>
      <c r="V5" s="11"/>
    </row>
    <row r="6" spans="1:22" ht="9.9499999999999993" customHeight="1" x14ac:dyDescent="0.25">
      <c r="A6" s="8"/>
      <c r="B6" s="10"/>
      <c r="C6" s="18"/>
      <c r="D6" s="18"/>
      <c r="E6" s="21"/>
      <c r="F6" s="22"/>
      <c r="G6" s="23"/>
      <c r="H6" s="8"/>
      <c r="I6" s="20"/>
      <c r="J6" s="20"/>
      <c r="K6" s="20"/>
      <c r="L6" s="8"/>
      <c r="M6" s="8"/>
      <c r="N6" s="8"/>
      <c r="O6" s="8"/>
      <c r="P6" s="8"/>
      <c r="Q6" s="8"/>
      <c r="R6" s="8"/>
      <c r="S6" s="11"/>
      <c r="T6" s="11"/>
      <c r="U6" s="155"/>
      <c r="V6" s="11"/>
    </row>
    <row r="7" spans="1:22" ht="15" customHeight="1" x14ac:dyDescent="0.25">
      <c r="A7" s="11"/>
      <c r="B7" s="11"/>
      <c r="C7" s="55"/>
      <c r="D7" s="55"/>
      <c r="E7" s="56"/>
      <c r="F7" s="56"/>
      <c r="G7" s="56"/>
      <c r="H7" s="11"/>
      <c r="I7" s="57"/>
      <c r="J7" s="57"/>
      <c r="K7" s="57"/>
      <c r="L7" s="11"/>
      <c r="M7" s="11"/>
      <c r="N7" s="11"/>
      <c r="O7" s="11"/>
      <c r="P7" s="11"/>
      <c r="Q7" s="11"/>
      <c r="R7" s="11"/>
      <c r="S7" s="11"/>
      <c r="T7" s="11"/>
      <c r="U7" s="155"/>
      <c r="V7" s="11"/>
    </row>
    <row r="8" spans="1:22" ht="15" customHeight="1" x14ac:dyDescent="0.25">
      <c r="A8" s="11"/>
      <c r="B8" s="58" t="s">
        <v>35</v>
      </c>
      <c r="C8" s="55"/>
      <c r="D8" s="55"/>
      <c r="E8" s="56"/>
      <c r="F8" s="56"/>
      <c r="G8" s="56"/>
      <c r="H8" s="11"/>
      <c r="I8" s="57"/>
      <c r="J8" s="57"/>
      <c r="K8" s="57"/>
      <c r="L8" s="11"/>
      <c r="M8" s="11"/>
      <c r="N8" s="11"/>
      <c r="O8" s="11"/>
      <c r="P8" s="11"/>
      <c r="Q8" s="11"/>
      <c r="R8" s="11"/>
      <c r="S8" s="11"/>
      <c r="T8" s="11"/>
      <c r="U8" s="155"/>
      <c r="V8" s="11"/>
    </row>
    <row r="9" spans="1:22" ht="15" customHeight="1" x14ac:dyDescent="0.25">
      <c r="A9" s="11"/>
      <c r="B9" s="11"/>
      <c r="C9" s="55"/>
      <c r="D9" s="55"/>
      <c r="E9" s="56"/>
      <c r="F9" s="56"/>
      <c r="G9" s="56"/>
      <c r="H9" s="11"/>
      <c r="I9" s="57"/>
      <c r="J9" s="57"/>
      <c r="K9" s="57"/>
      <c r="L9" s="11"/>
      <c r="M9" s="11"/>
      <c r="N9" s="11"/>
      <c r="O9" s="11"/>
      <c r="P9" s="11"/>
      <c r="Q9" s="11"/>
      <c r="R9" s="11"/>
      <c r="S9" s="11"/>
      <c r="T9" s="11"/>
      <c r="U9" s="155"/>
      <c r="V9" s="11"/>
    </row>
    <row r="10" spans="1:22" ht="15" customHeight="1" x14ac:dyDescent="0.25">
      <c r="A10" s="11"/>
      <c r="B10" s="58" t="s">
        <v>221</v>
      </c>
      <c r="C10" s="55"/>
      <c r="D10" s="55"/>
      <c r="E10" s="56"/>
      <c r="F10" s="56"/>
      <c r="G10" s="56"/>
      <c r="H10" s="11"/>
      <c r="I10" s="57"/>
      <c r="J10" s="57"/>
      <c r="K10" s="57"/>
      <c r="L10" s="11"/>
      <c r="M10" s="11"/>
      <c r="N10" s="11"/>
      <c r="O10" s="11"/>
      <c r="P10" s="11"/>
      <c r="Q10" s="11"/>
      <c r="R10" s="11"/>
      <c r="S10" s="11"/>
      <c r="T10" s="11"/>
      <c r="U10" s="155"/>
      <c r="V10" s="11"/>
    </row>
    <row r="11" spans="1:22" ht="15" customHeight="1" thickBot="1" x14ac:dyDescent="0.3">
      <c r="A11" s="146"/>
      <c r="B11" s="146"/>
      <c r="C11" s="147"/>
      <c r="D11" s="147"/>
      <c r="E11" s="153"/>
      <c r="F11" s="153"/>
      <c r="G11" s="153"/>
      <c r="H11" s="146"/>
      <c r="I11" s="154"/>
      <c r="J11" s="154"/>
      <c r="K11" s="154"/>
      <c r="L11" s="146"/>
      <c r="M11" s="146"/>
      <c r="N11" s="146"/>
      <c r="O11" s="146"/>
      <c r="P11" s="146"/>
      <c r="Q11" s="146"/>
      <c r="R11" s="146"/>
      <c r="S11" s="146"/>
      <c r="T11" s="146"/>
      <c r="U11" s="156"/>
      <c r="V11" s="11"/>
    </row>
    <row r="12" spans="1:22" ht="15" customHeight="1" thickTop="1" x14ac:dyDescent="0.25">
      <c r="A12" s="11"/>
      <c r="B12" s="11"/>
      <c r="C12" s="55"/>
      <c r="D12" s="55"/>
      <c r="E12" s="56"/>
      <c r="F12" s="56"/>
      <c r="G12" s="56"/>
      <c r="H12" s="11"/>
      <c r="I12" s="57"/>
      <c r="J12" s="57"/>
      <c r="K12" s="5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 customHeight="1" x14ac:dyDescent="0.25">
      <c r="A13" s="8"/>
      <c r="B13" s="8"/>
      <c r="C13" s="18"/>
      <c r="D13" s="18"/>
      <c r="E13" s="10"/>
      <c r="F13" s="10"/>
      <c r="G13" s="10"/>
      <c r="H13" s="8"/>
      <c r="I13" s="9"/>
      <c r="J13" s="9"/>
      <c r="K13" s="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workbookViewId="0">
      <selection activeCell="S7" sqref="S7"/>
    </sheetView>
  </sheetViews>
  <sheetFormatPr baseColWidth="10" defaultRowHeight="15" x14ac:dyDescent="0.25"/>
  <cols>
    <col min="1" max="1" width="1.7109375" customWidth="1"/>
    <col min="2" max="2" width="6.7109375" hidden="1" customWidth="1"/>
    <col min="3" max="15" width="10.7109375" hidden="1" customWidth="1"/>
    <col min="16" max="31" width="10.7109375" customWidth="1"/>
  </cols>
  <sheetData>
    <row r="1" spans="1:30" ht="9.9499999999999993" customHeight="1" x14ac:dyDescent="0.25">
      <c r="A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15.75" x14ac:dyDescent="0.25">
      <c r="A2" s="11"/>
      <c r="P2" s="54" t="s">
        <v>31</v>
      </c>
      <c r="Q2" s="53" t="s">
        <v>27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9.9499999999999993" customHeight="1" thickBot="1" x14ac:dyDescent="0.3">
      <c r="A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8" customHeight="1" thickTop="1" x14ac:dyDescent="0.25">
      <c r="A4" s="11"/>
      <c r="B4" s="3">
        <v>0</v>
      </c>
      <c r="C4" t="s">
        <v>5</v>
      </c>
      <c r="M4" t="s">
        <v>8</v>
      </c>
      <c r="P4" s="11"/>
      <c r="Q4" s="48" t="s">
        <v>32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11"/>
      <c r="AD4" s="11"/>
    </row>
    <row r="5" spans="1:30" ht="18" customHeight="1" x14ac:dyDescent="0.25">
      <c r="A5" s="11"/>
      <c r="B5" s="3">
        <v>1</v>
      </c>
      <c r="C5" t="s">
        <v>6</v>
      </c>
      <c r="M5" t="s">
        <v>9</v>
      </c>
      <c r="P5" s="11"/>
      <c r="Q5" s="41"/>
      <c r="R5" s="49" t="str">
        <f>IF(COUNT(Alumno!O3)=0,CHAR(32),VLOOKUP(Alumno!O3,B4:C13,2))</f>
        <v xml:space="preserve"> </v>
      </c>
      <c r="S5" s="42"/>
      <c r="T5" s="42"/>
      <c r="U5" s="42"/>
      <c r="V5" s="42"/>
      <c r="W5" s="42"/>
      <c r="X5" s="42"/>
      <c r="Y5" s="42"/>
      <c r="Z5" s="42"/>
      <c r="AA5" s="42"/>
      <c r="AB5" s="43"/>
      <c r="AC5" s="11"/>
      <c r="AD5" s="11"/>
    </row>
    <row r="6" spans="1:30" ht="18" customHeight="1" thickBot="1" x14ac:dyDescent="0.3">
      <c r="A6" s="11"/>
      <c r="B6" s="3">
        <v>2</v>
      </c>
      <c r="C6" t="s">
        <v>7</v>
      </c>
      <c r="M6" t="s">
        <v>10</v>
      </c>
      <c r="P6" s="11"/>
      <c r="Q6" s="41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  <c r="AC6" s="11"/>
      <c r="AD6" s="11"/>
    </row>
    <row r="7" spans="1:30" ht="18" customHeight="1" thickBot="1" x14ac:dyDescent="0.3">
      <c r="A7" s="11"/>
      <c r="B7" s="3">
        <v>3</v>
      </c>
      <c r="C7" t="s">
        <v>14</v>
      </c>
      <c r="M7" t="s">
        <v>19</v>
      </c>
      <c r="P7" s="11"/>
      <c r="Q7" s="41"/>
      <c r="R7" s="45" t="s">
        <v>28</v>
      </c>
      <c r="S7" s="37"/>
      <c r="T7" s="44"/>
      <c r="U7" s="209" t="s">
        <v>29</v>
      </c>
      <c r="V7" s="210"/>
      <c r="W7" s="37"/>
      <c r="X7" s="44"/>
      <c r="Y7" s="45" t="s">
        <v>30</v>
      </c>
      <c r="Z7" s="37"/>
      <c r="AA7" s="42"/>
      <c r="AB7" s="43"/>
      <c r="AC7" s="11"/>
      <c r="AD7" s="11"/>
    </row>
    <row r="8" spans="1:30" ht="18" customHeight="1" x14ac:dyDescent="0.25">
      <c r="A8" s="11"/>
      <c r="B8" s="3">
        <v>4</v>
      </c>
      <c r="C8" t="s">
        <v>24</v>
      </c>
      <c r="M8" t="s">
        <v>11</v>
      </c>
      <c r="P8" s="11"/>
      <c r="Q8" s="41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  <c r="AC8" s="11"/>
      <c r="AD8" s="11"/>
    </row>
    <row r="9" spans="1:30" ht="18" customHeight="1" x14ac:dyDescent="0.25">
      <c r="A9" s="11"/>
      <c r="B9" s="3">
        <v>5</v>
      </c>
      <c r="C9" t="s">
        <v>15</v>
      </c>
      <c r="M9" t="s">
        <v>16</v>
      </c>
      <c r="P9" s="11"/>
      <c r="Q9" s="41"/>
      <c r="R9" s="50" t="s">
        <v>34</v>
      </c>
      <c r="S9" s="51" t="str">
        <f>IF(COUNT(Alumno!O3)=0,CHAR(32),VLOOKUP(Alumno!O3,B4:M13,12))</f>
        <v xml:space="preserve"> </v>
      </c>
      <c r="T9" s="42"/>
      <c r="U9" s="42"/>
      <c r="V9" s="42"/>
      <c r="W9" s="42"/>
      <c r="X9" s="42"/>
      <c r="Y9" s="42"/>
      <c r="Z9" s="42"/>
      <c r="AA9" s="42"/>
      <c r="AB9" s="43"/>
      <c r="AC9" s="11"/>
      <c r="AD9" s="11"/>
    </row>
    <row r="10" spans="1:30" ht="18" customHeight="1" thickBot="1" x14ac:dyDescent="0.3">
      <c r="A10" s="11"/>
      <c r="B10" s="3">
        <v>6</v>
      </c>
      <c r="C10" t="s">
        <v>12</v>
      </c>
      <c r="M10" t="s">
        <v>13</v>
      </c>
      <c r="P10" s="11"/>
      <c r="Q10" s="52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  <c r="AC10" s="11"/>
      <c r="AD10" s="11"/>
    </row>
    <row r="11" spans="1:30" ht="18" customHeight="1" thickTop="1" thickBot="1" x14ac:dyDescent="0.3">
      <c r="A11" s="11"/>
      <c r="B11" s="3">
        <v>7</v>
      </c>
      <c r="C11" t="s">
        <v>18</v>
      </c>
      <c r="M11" t="s">
        <v>17</v>
      </c>
      <c r="P11" s="11"/>
      <c r="R11" s="38"/>
      <c r="S11" s="38"/>
      <c r="T11" s="38"/>
      <c r="U11" s="38"/>
      <c r="V11" s="38"/>
      <c r="W11" s="38"/>
      <c r="X11" s="38"/>
      <c r="Y11" s="38"/>
      <c r="Z11" s="38"/>
      <c r="AA11" s="38"/>
      <c r="AC11" s="11"/>
      <c r="AD11" s="11"/>
    </row>
    <row r="12" spans="1:30" ht="18" customHeight="1" thickTop="1" x14ac:dyDescent="0.25">
      <c r="A12" s="11"/>
      <c r="B12" s="3">
        <v>8</v>
      </c>
      <c r="C12" t="s">
        <v>20</v>
      </c>
      <c r="M12" t="s">
        <v>21</v>
      </c>
      <c r="P12" s="11"/>
      <c r="Q12" s="48" t="s">
        <v>33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0"/>
      <c r="AC12" s="11"/>
      <c r="AD12" s="11"/>
    </row>
    <row r="13" spans="1:30" ht="18" customHeight="1" x14ac:dyDescent="0.25">
      <c r="A13" s="11"/>
      <c r="B13" s="3">
        <v>9</v>
      </c>
      <c r="C13" t="s">
        <v>23</v>
      </c>
      <c r="M13" t="s">
        <v>22</v>
      </c>
      <c r="P13" s="11"/>
      <c r="Q13" s="41"/>
      <c r="R13" s="49" t="str">
        <f>IF(COUNT(Alumno!O3:P3)&lt;2,CHAR(32),IF(Alumno!P3=Alumno!O3,'Ej 1'!C14,VLOOKUP(Alumno!P3,'Ej 1'!B4:C13,2)))</f>
        <v xml:space="preserve"> </v>
      </c>
      <c r="S13" s="42"/>
      <c r="T13" s="42"/>
      <c r="U13" s="42"/>
      <c r="V13" s="42"/>
      <c r="W13" s="42"/>
      <c r="X13" s="42"/>
      <c r="Y13" s="42"/>
      <c r="Z13" s="42"/>
      <c r="AA13" s="42"/>
      <c r="AB13" s="43"/>
      <c r="AC13" s="11"/>
      <c r="AD13" s="11"/>
    </row>
    <row r="14" spans="1:30" ht="18" customHeight="1" thickBot="1" x14ac:dyDescent="0.3">
      <c r="A14" s="11"/>
      <c r="B14" s="3">
        <v>10</v>
      </c>
      <c r="C14" t="s">
        <v>25</v>
      </c>
      <c r="M14" t="s">
        <v>26</v>
      </c>
      <c r="P14" s="11"/>
      <c r="Q14" s="41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  <c r="AC14" s="11"/>
      <c r="AD14" s="11"/>
    </row>
    <row r="15" spans="1:30" ht="18" customHeight="1" thickBot="1" x14ac:dyDescent="0.3">
      <c r="A15" s="11"/>
      <c r="P15" s="11"/>
      <c r="Q15" s="41"/>
      <c r="R15" s="45" t="s">
        <v>28</v>
      </c>
      <c r="S15" s="37"/>
      <c r="T15" s="44"/>
      <c r="U15" s="209" t="s">
        <v>29</v>
      </c>
      <c r="V15" s="210"/>
      <c r="W15" s="37"/>
      <c r="X15" s="44"/>
      <c r="Y15" s="45" t="s">
        <v>30</v>
      </c>
      <c r="Z15" s="37"/>
      <c r="AA15" s="42"/>
      <c r="AB15" s="43"/>
      <c r="AC15" s="11"/>
      <c r="AD15" s="11"/>
    </row>
    <row r="16" spans="1:30" ht="18" customHeight="1" x14ac:dyDescent="0.25">
      <c r="A16" s="11"/>
      <c r="P16" s="11"/>
      <c r="Q16" s="41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3"/>
      <c r="AC16" s="11"/>
      <c r="AD16" s="11"/>
    </row>
    <row r="17" spans="1:30" ht="18" customHeight="1" x14ac:dyDescent="0.25">
      <c r="A17" s="11"/>
      <c r="P17" s="11"/>
      <c r="Q17" s="41"/>
      <c r="R17" s="50" t="s">
        <v>34</v>
      </c>
      <c r="S17" s="49" t="str">
        <f>IF(COUNT(Alumno!O3:P3)&lt;2,CHAR(32),IF(Alumno!O3=Alumno!P3,'Ej 1'!M14,VLOOKUP(Alumno!P3,'Ej 1'!B4:M13,12)))</f>
        <v xml:space="preserve"> </v>
      </c>
      <c r="T17" s="42"/>
      <c r="U17" s="42"/>
      <c r="V17" s="42"/>
      <c r="W17" s="42"/>
      <c r="X17" s="42"/>
      <c r="Y17" s="42"/>
      <c r="Z17" s="42"/>
      <c r="AA17" s="42"/>
      <c r="AB17" s="43"/>
      <c r="AC17" s="11"/>
      <c r="AD17" s="11"/>
    </row>
    <row r="18" spans="1:30" ht="18" customHeight="1" thickBot="1" x14ac:dyDescent="0.3">
      <c r="A18" s="11"/>
      <c r="P18" s="11"/>
      <c r="Q18" s="52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7"/>
      <c r="AC18" s="11"/>
      <c r="AD18" s="11"/>
    </row>
    <row r="19" spans="1:30" ht="18" customHeight="1" thickTop="1" x14ac:dyDescent="0.25">
      <c r="A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8" customHeight="1" x14ac:dyDescent="0.25"/>
    <row r="22" spans="1:30" ht="18" customHeight="1" x14ac:dyDescent="0.25"/>
    <row r="23" spans="1:30" ht="18" customHeight="1" x14ac:dyDescent="0.25"/>
    <row r="24" spans="1:30" ht="18" customHeight="1" x14ac:dyDescent="0.25"/>
    <row r="25" spans="1:30" ht="18" customHeight="1" x14ac:dyDescent="0.25"/>
    <row r="26" spans="1:30" ht="18" customHeight="1" x14ac:dyDescent="0.25"/>
    <row r="27" spans="1:30" ht="18" customHeight="1" x14ac:dyDescent="0.25"/>
    <row r="28" spans="1:30" ht="18" customHeight="1" x14ac:dyDescent="0.25"/>
  </sheetData>
  <sheetProtection sheet="1" objects="1" scenarios="1"/>
  <mergeCells count="2">
    <mergeCell ref="U7:V7"/>
    <mergeCell ref="U15:V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K19" sqref="K19"/>
    </sheetView>
  </sheetViews>
  <sheetFormatPr baseColWidth="10" defaultRowHeight="15" x14ac:dyDescent="0.25"/>
  <cols>
    <col min="1" max="1" width="1.7109375" customWidth="1"/>
    <col min="2" max="7" width="10.7109375" hidden="1" customWidth="1"/>
    <col min="8" max="8" width="9.7109375" customWidth="1"/>
    <col min="9" max="9" width="5.7109375" style="2" customWidth="1"/>
    <col min="10" max="10" width="11.7109375" style="2" customWidth="1"/>
    <col min="11" max="13" width="11.7109375" style="1" customWidth="1"/>
    <col min="14" max="14" width="4.7109375" customWidth="1"/>
    <col min="15" max="23" width="11.7109375" customWidth="1"/>
  </cols>
  <sheetData>
    <row r="1" spans="1:24" ht="9.9499999999999993" customHeight="1" x14ac:dyDescent="0.25">
      <c r="A1" s="11"/>
      <c r="H1" s="11"/>
      <c r="I1" s="55"/>
      <c r="J1" s="55"/>
      <c r="K1" s="56"/>
      <c r="L1" s="56"/>
      <c r="M1" s="56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8" customHeight="1" x14ac:dyDescent="0.25">
      <c r="A2" s="11"/>
      <c r="H2" s="54" t="s">
        <v>53</v>
      </c>
      <c r="I2" s="53" t="s">
        <v>42</v>
      </c>
      <c r="J2" s="55"/>
      <c r="K2" s="56"/>
      <c r="L2" s="56"/>
      <c r="M2" s="56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8.75" x14ac:dyDescent="0.35">
      <c r="A3" s="11"/>
      <c r="H3" s="11"/>
      <c r="I3" s="53" t="s">
        <v>43</v>
      </c>
      <c r="J3" s="55"/>
      <c r="K3" s="56"/>
      <c r="L3" s="56"/>
      <c r="M3" s="5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8" customHeight="1" x14ac:dyDescent="0.35">
      <c r="A4" s="11"/>
      <c r="B4" s="11"/>
      <c r="C4" s="11"/>
      <c r="D4" s="11"/>
      <c r="E4" s="11"/>
      <c r="F4" s="11"/>
      <c r="H4" s="11"/>
      <c r="I4" s="53" t="s">
        <v>44</v>
      </c>
      <c r="J4" s="55"/>
      <c r="K4" s="56"/>
      <c r="L4" s="56"/>
      <c r="M4" s="56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8" customHeight="1" x14ac:dyDescent="0.25">
      <c r="A5" s="11"/>
      <c r="B5" s="11"/>
      <c r="C5" s="11"/>
      <c r="D5" s="11"/>
      <c r="E5" s="11"/>
      <c r="F5" s="11"/>
      <c r="H5" s="11"/>
      <c r="I5" s="53" t="s">
        <v>45</v>
      </c>
      <c r="J5" s="55"/>
      <c r="K5" s="56"/>
      <c r="L5" s="56"/>
      <c r="M5" s="56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8" customHeight="1" thickBot="1" x14ac:dyDescent="0.3">
      <c r="A6" s="11"/>
      <c r="B6" s="11"/>
      <c r="C6" s="11"/>
      <c r="D6" s="11"/>
      <c r="E6" s="11"/>
      <c r="F6" s="11"/>
      <c r="H6" s="11"/>
      <c r="I6" s="55"/>
      <c r="J6" s="55"/>
      <c r="K6" s="56"/>
      <c r="L6" s="56"/>
      <c r="M6" s="5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8" customHeight="1" thickBot="1" x14ac:dyDescent="0.4">
      <c r="A7" s="11"/>
      <c r="B7" s="11"/>
      <c r="C7" s="11"/>
      <c r="D7" s="11"/>
      <c r="E7" s="11"/>
      <c r="F7" s="11"/>
      <c r="H7" s="11"/>
      <c r="I7" s="53" t="s">
        <v>46</v>
      </c>
      <c r="J7" s="55"/>
      <c r="K7" s="76" t="s">
        <v>48</v>
      </c>
      <c r="L7" s="77" t="str">
        <f>IF(COUNT(E19,E21)&lt;2,CHAR(32),E19/E21)</f>
        <v xml:space="preserve"> </v>
      </c>
      <c r="M7" s="56"/>
      <c r="N7" s="66" t="s">
        <v>47</v>
      </c>
      <c r="O7" s="76" t="s">
        <v>49</v>
      </c>
      <c r="P7" s="77" t="str">
        <f>IF(COUNT(C21,E21)&lt;2,CHAR(32),C21/E21)</f>
        <v xml:space="preserve"> </v>
      </c>
      <c r="Q7" s="11"/>
      <c r="R7" s="11"/>
      <c r="S7" s="11"/>
      <c r="T7" s="11"/>
      <c r="U7" s="11"/>
      <c r="V7" s="11"/>
      <c r="W7" s="11"/>
      <c r="X7" s="11"/>
    </row>
    <row r="8" spans="1:24" ht="18" customHeight="1" x14ac:dyDescent="0.25">
      <c r="A8" s="11"/>
      <c r="B8" s="11"/>
      <c r="C8" s="11"/>
      <c r="D8" s="11"/>
      <c r="E8" s="11"/>
      <c r="F8" s="11"/>
      <c r="H8" s="11"/>
      <c r="I8" s="55"/>
      <c r="J8" s="55"/>
      <c r="K8" s="56"/>
      <c r="L8" s="56"/>
      <c r="M8" s="5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8" customHeight="1" thickBot="1" x14ac:dyDescent="0.3">
      <c r="A9" s="11"/>
      <c r="B9" s="11"/>
      <c r="C9" s="11"/>
      <c r="D9" s="11"/>
      <c r="E9" s="11"/>
      <c r="F9" s="11"/>
      <c r="H9" s="11"/>
      <c r="I9" s="55"/>
      <c r="J9" s="55"/>
      <c r="K9" s="56"/>
      <c r="L9" s="56"/>
      <c r="M9" s="56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8" customHeight="1" thickTop="1" x14ac:dyDescent="0.25">
      <c r="A10" s="11"/>
      <c r="B10" s="11"/>
      <c r="C10" s="11"/>
      <c r="D10" s="11"/>
      <c r="E10" s="11"/>
      <c r="F10" s="11"/>
      <c r="H10" s="11"/>
      <c r="I10" s="48" t="s">
        <v>32</v>
      </c>
      <c r="J10" s="39"/>
      <c r="K10" s="68"/>
      <c r="L10" s="68"/>
      <c r="M10" s="68"/>
      <c r="N10" s="39"/>
      <c r="O10" s="39"/>
      <c r="P10" s="39"/>
      <c r="Q10" s="40"/>
      <c r="R10" s="11"/>
      <c r="S10" s="11"/>
      <c r="T10" s="11"/>
      <c r="U10" s="11"/>
      <c r="V10" s="11"/>
      <c r="W10" s="11"/>
      <c r="X10" s="11"/>
    </row>
    <row r="11" spans="1:24" ht="18" customHeight="1" x14ac:dyDescent="0.25">
      <c r="A11" s="11"/>
      <c r="B11" s="11"/>
      <c r="C11" s="11"/>
      <c r="D11" s="11"/>
      <c r="E11" s="11"/>
      <c r="F11" s="11"/>
      <c r="H11" s="11"/>
      <c r="I11" s="41"/>
      <c r="J11" s="49" t="s">
        <v>50</v>
      </c>
      <c r="K11" s="69"/>
      <c r="L11" s="69"/>
      <c r="M11" s="69"/>
      <c r="N11" s="42"/>
      <c r="O11" s="42"/>
      <c r="P11" s="42"/>
      <c r="Q11" s="43"/>
      <c r="R11" s="11"/>
      <c r="S11" s="11"/>
      <c r="T11" s="11"/>
      <c r="U11" s="11"/>
      <c r="V11" s="11"/>
      <c r="W11" s="11"/>
      <c r="X11" s="11"/>
    </row>
    <row r="12" spans="1:24" ht="18" customHeight="1" x14ac:dyDescent="0.25">
      <c r="A12" s="11"/>
      <c r="B12" s="11"/>
      <c r="C12" s="11"/>
      <c r="D12" s="11"/>
      <c r="E12" s="11"/>
      <c r="F12" s="11"/>
      <c r="H12" s="11"/>
      <c r="I12" s="70"/>
      <c r="J12" s="49" t="s">
        <v>51</v>
      </c>
      <c r="K12" s="69"/>
      <c r="L12" s="69"/>
      <c r="M12" s="69"/>
      <c r="N12" s="42"/>
      <c r="O12" s="42"/>
      <c r="P12" s="42"/>
      <c r="Q12" s="43"/>
      <c r="R12" s="11"/>
      <c r="S12" s="11"/>
      <c r="T12" s="11"/>
      <c r="U12" s="11"/>
      <c r="V12" s="11"/>
      <c r="W12" s="11"/>
      <c r="X12" s="11"/>
    </row>
    <row r="13" spans="1:24" ht="18" customHeight="1" thickBot="1" x14ac:dyDescent="0.3">
      <c r="A13" s="11"/>
      <c r="B13" s="11"/>
      <c r="C13" s="11"/>
      <c r="D13" s="11"/>
      <c r="E13" s="11"/>
      <c r="F13" s="11"/>
      <c r="H13" s="11"/>
      <c r="I13" s="71"/>
      <c r="J13" s="72"/>
      <c r="K13" s="73"/>
      <c r="L13" s="73"/>
      <c r="M13" s="73"/>
      <c r="N13" s="46"/>
      <c r="O13" s="46"/>
      <c r="P13" s="46"/>
      <c r="Q13" s="47"/>
      <c r="R13" s="11"/>
      <c r="S13" s="11"/>
      <c r="T13" s="11"/>
      <c r="U13" s="11"/>
      <c r="V13" s="11"/>
      <c r="W13" s="11"/>
      <c r="X13" s="11"/>
    </row>
    <row r="14" spans="1:24" ht="15.75" thickTop="1" x14ac:dyDescent="0.25">
      <c r="A14" s="11"/>
      <c r="B14" s="11"/>
      <c r="C14" s="11"/>
      <c r="D14" s="11"/>
      <c r="E14" s="11"/>
      <c r="F14" s="11"/>
      <c r="H14" s="11"/>
      <c r="I14" s="55"/>
      <c r="J14" s="55"/>
      <c r="K14" s="56"/>
      <c r="L14" s="56"/>
      <c r="M14" s="5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x14ac:dyDescent="0.25">
      <c r="A15" s="11"/>
      <c r="B15" s="11"/>
      <c r="C15" s="11"/>
      <c r="D15" s="11"/>
      <c r="E15" s="11"/>
      <c r="F15" s="11"/>
      <c r="G15" s="11"/>
      <c r="H15" s="56"/>
      <c r="I15" s="18"/>
      <c r="J15" s="18"/>
      <c r="K15" s="10"/>
      <c r="L15" s="10"/>
      <c r="M15" s="10"/>
      <c r="N15" s="8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8" x14ac:dyDescent="0.25">
      <c r="A16" s="11"/>
      <c r="B16" s="11"/>
      <c r="C16" s="11"/>
      <c r="D16" s="11"/>
      <c r="E16" s="11"/>
      <c r="F16" s="11"/>
      <c r="G16" s="11"/>
      <c r="H16" s="56"/>
      <c r="I16" s="7"/>
      <c r="J16" s="7"/>
      <c r="K16" s="14"/>
      <c r="L16" s="15"/>
      <c r="M16" s="17"/>
      <c r="N16" s="5"/>
      <c r="O16" s="11"/>
      <c r="P16" s="11"/>
      <c r="Q16" s="78"/>
      <c r="R16" s="11"/>
      <c r="S16" s="11"/>
      <c r="T16" s="11"/>
      <c r="U16" s="11"/>
      <c r="V16" s="11"/>
      <c r="W16" s="11"/>
      <c r="X16" s="11"/>
    </row>
    <row r="17" spans="1:24" ht="20.100000000000001" customHeight="1" thickBot="1" x14ac:dyDescent="0.3">
      <c r="A17" s="11"/>
      <c r="B17" s="11"/>
      <c r="C17" s="11"/>
      <c r="D17" s="11"/>
      <c r="E17" s="11"/>
      <c r="F17" s="11"/>
      <c r="G17" s="11"/>
      <c r="H17" s="56"/>
      <c r="I17" s="5"/>
      <c r="J17" s="6"/>
      <c r="K17" s="211" t="s">
        <v>36</v>
      </c>
      <c r="L17" s="212"/>
      <c r="M17" s="5"/>
      <c r="N17" s="5"/>
      <c r="O17" s="11"/>
      <c r="P17" s="11"/>
      <c r="Q17" s="78"/>
      <c r="R17" s="11"/>
      <c r="S17" s="11"/>
      <c r="T17" s="11"/>
      <c r="U17" s="11"/>
      <c r="V17" s="11"/>
      <c r="W17" s="11"/>
      <c r="X17" s="11"/>
    </row>
    <row r="18" spans="1:24" ht="20.100000000000001" customHeight="1" thickTop="1" thickBot="1" x14ac:dyDescent="0.3">
      <c r="A18" s="11"/>
      <c r="B18" s="11"/>
      <c r="C18" s="11"/>
      <c r="D18" s="11"/>
      <c r="E18" s="11"/>
      <c r="F18" s="11"/>
      <c r="G18" s="11"/>
      <c r="H18" s="56"/>
      <c r="I18" s="213" t="s">
        <v>37</v>
      </c>
      <c r="J18" s="67" t="s">
        <v>0</v>
      </c>
      <c r="K18" s="31" t="s">
        <v>38</v>
      </c>
      <c r="L18" s="31" t="s">
        <v>39</v>
      </c>
      <c r="M18" s="24" t="s">
        <v>3</v>
      </c>
      <c r="N18" s="5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20.100000000000001" customHeight="1" thickTop="1" x14ac:dyDescent="0.25">
      <c r="A19" s="11"/>
      <c r="B19" s="11"/>
      <c r="C19" s="63"/>
      <c r="D19" s="63"/>
      <c r="E19" s="64" t="str">
        <f>IF(COUNT(Alumno!K3:L3)&lt;2,CHAR(32),(SUM(Alumno!K3:L3)+1)*40)</f>
        <v xml:space="preserve"> </v>
      </c>
      <c r="F19" s="11"/>
      <c r="G19" s="11"/>
      <c r="H19" s="56"/>
      <c r="I19" s="214"/>
      <c r="J19" s="32" t="s">
        <v>40</v>
      </c>
      <c r="K19" s="25"/>
      <c r="L19" s="26"/>
      <c r="M19" s="59"/>
      <c r="N19" s="5"/>
      <c r="O19" s="11"/>
      <c r="P19" s="11"/>
      <c r="Q19" s="11"/>
      <c r="R19" s="11"/>
      <c r="S19" s="11"/>
      <c r="T19" s="11"/>
      <c r="U19" s="11"/>
      <c r="V19" s="11"/>
      <c r="W19" s="11"/>
      <c r="X19" s="79"/>
    </row>
    <row r="20" spans="1:24" ht="20.100000000000001" customHeight="1" thickBot="1" x14ac:dyDescent="0.3">
      <c r="A20" s="11"/>
      <c r="B20" s="11"/>
      <c r="C20" s="63"/>
      <c r="D20" s="63"/>
      <c r="E20" s="65" t="str">
        <f>IF(COUNT(E19,E21)&lt;2,CHAR(32),E21-E19)</f>
        <v xml:space="preserve"> </v>
      </c>
      <c r="F20" s="11"/>
      <c r="G20" s="11"/>
      <c r="H20" s="56"/>
      <c r="I20" s="214"/>
      <c r="J20" s="33" t="s">
        <v>41</v>
      </c>
      <c r="K20" s="27"/>
      <c r="L20" s="28"/>
      <c r="M20" s="60"/>
      <c r="N20" s="5"/>
      <c r="O20" s="11"/>
      <c r="P20" s="11"/>
      <c r="Q20" s="11"/>
      <c r="R20" s="11"/>
      <c r="S20" s="11"/>
      <c r="T20" s="11"/>
      <c r="U20" s="11"/>
      <c r="V20" s="11"/>
      <c r="W20" s="11"/>
      <c r="X20" s="79"/>
    </row>
    <row r="21" spans="1:24" ht="20.100000000000001" customHeight="1" thickTop="1" thickBot="1" x14ac:dyDescent="0.3">
      <c r="A21" s="11"/>
      <c r="B21" s="11"/>
      <c r="C21" s="64" t="str">
        <f>IF(COUNT(Alumno!M3:N3)&lt;2,CHAR(32),(SUM(Alumno!M3:N3)+1)*40)</f>
        <v xml:space="preserve"> </v>
      </c>
      <c r="D21" s="64" t="str">
        <f>IF(COUNT(C21,E21)&lt;2,CHAR(32),E21-C21)</f>
        <v xml:space="preserve"> </v>
      </c>
      <c r="E21" s="64" t="str">
        <f>IF(COUNT(Alumno!I3)=0,CHAR(32),IF(Alumno!I3=4,1600,800))</f>
        <v xml:space="preserve"> </v>
      </c>
      <c r="F21" s="11"/>
      <c r="G21" s="11"/>
      <c r="H21" s="56"/>
      <c r="I21" s="214"/>
      <c r="J21" s="34" t="s">
        <v>3</v>
      </c>
      <c r="K21" s="61"/>
      <c r="L21" s="62"/>
      <c r="M21" s="35" t="str">
        <f>IF(COUNT(E21)=0,CHAR(32),E21)</f>
        <v xml:space="preserve"> </v>
      </c>
      <c r="N21" s="5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8.75" thickTop="1" x14ac:dyDescent="0.25">
      <c r="A22" s="11"/>
      <c r="B22" s="11"/>
      <c r="C22" s="11"/>
      <c r="D22" s="11"/>
      <c r="E22" s="11"/>
      <c r="F22" s="11"/>
      <c r="G22" s="11"/>
      <c r="H22" s="56"/>
      <c r="I22" s="7"/>
      <c r="J22" s="7"/>
      <c r="K22" s="14"/>
      <c r="L22" s="15"/>
      <c r="M22" s="17"/>
      <c r="N22" s="5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8" x14ac:dyDescent="0.25">
      <c r="A23" s="11"/>
      <c r="B23" s="11"/>
      <c r="C23" s="11"/>
      <c r="D23" s="11"/>
      <c r="E23" s="11"/>
      <c r="F23" s="11"/>
      <c r="G23" s="11"/>
      <c r="H23" s="56"/>
      <c r="I23" s="18"/>
      <c r="J23" s="18"/>
      <c r="K23" s="21"/>
      <c r="L23" s="22"/>
      <c r="M23" s="23"/>
      <c r="N23" s="8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8" customHeight="1" thickBot="1" x14ac:dyDescent="0.3">
      <c r="A24" s="11"/>
      <c r="B24" s="11"/>
      <c r="C24" s="11"/>
      <c r="D24" s="11"/>
      <c r="E24" s="11"/>
      <c r="F24" s="11"/>
      <c r="G24" s="11"/>
      <c r="H24" s="56"/>
      <c r="I24" s="55"/>
      <c r="J24" s="55"/>
      <c r="K24" s="74"/>
      <c r="L24" s="75"/>
      <c r="M24" s="66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8" customHeight="1" thickTop="1" x14ac:dyDescent="0.25">
      <c r="A25" s="11"/>
      <c r="B25" s="11"/>
      <c r="C25" s="11"/>
      <c r="D25" s="11"/>
      <c r="E25" s="11"/>
      <c r="F25" s="11"/>
      <c r="G25" s="11"/>
      <c r="H25" s="56"/>
      <c r="I25" s="48" t="s">
        <v>33</v>
      </c>
      <c r="J25" s="39"/>
      <c r="K25" s="68"/>
      <c r="L25" s="68"/>
      <c r="M25" s="68"/>
      <c r="N25" s="39"/>
      <c r="O25" s="39"/>
      <c r="P25" s="39"/>
      <c r="Q25" s="40"/>
      <c r="R25" s="11"/>
      <c r="S25" s="11"/>
      <c r="T25" s="11"/>
      <c r="U25" s="11"/>
      <c r="V25" s="11"/>
      <c r="W25" s="11"/>
      <c r="X25" s="11"/>
    </row>
    <row r="26" spans="1:24" ht="18" customHeight="1" x14ac:dyDescent="0.25">
      <c r="A26" s="11"/>
      <c r="B26" s="11"/>
      <c r="C26" s="11"/>
      <c r="D26" s="11"/>
      <c r="E26" s="11"/>
      <c r="F26" s="11"/>
      <c r="G26" s="11"/>
      <c r="H26" s="56"/>
      <c r="I26" s="41"/>
      <c r="J26" s="49" t="s">
        <v>73</v>
      </c>
      <c r="K26" s="69"/>
      <c r="L26" s="69"/>
      <c r="M26" s="69"/>
      <c r="N26" s="42"/>
      <c r="O26" s="42"/>
      <c r="P26" s="42"/>
      <c r="Q26" s="43"/>
      <c r="R26" s="11"/>
      <c r="S26" s="11"/>
      <c r="T26" s="11"/>
      <c r="U26" s="11"/>
      <c r="V26" s="11"/>
      <c r="W26" s="11"/>
      <c r="X26" s="11"/>
    </row>
    <row r="27" spans="1:24" ht="18" customHeight="1" thickBot="1" x14ac:dyDescent="0.3">
      <c r="A27" s="11"/>
      <c r="H27" s="11"/>
      <c r="I27" s="70"/>
      <c r="J27" s="49"/>
      <c r="K27" s="69"/>
      <c r="L27" s="69"/>
      <c r="M27" s="69"/>
      <c r="N27" s="42"/>
      <c r="O27" s="42"/>
      <c r="P27" s="42"/>
      <c r="Q27" s="43"/>
      <c r="R27" s="11"/>
      <c r="S27" s="11"/>
      <c r="T27" s="11"/>
      <c r="U27" s="11"/>
      <c r="V27" s="11"/>
      <c r="W27" s="11"/>
      <c r="X27" s="11"/>
    </row>
    <row r="28" spans="1:24" ht="18" customHeight="1" thickBot="1" x14ac:dyDescent="0.3">
      <c r="A28" s="11"/>
      <c r="H28" s="11"/>
      <c r="I28" s="70"/>
      <c r="J28" s="49"/>
      <c r="K28" s="80" t="s">
        <v>52</v>
      </c>
      <c r="L28" s="100"/>
      <c r="M28" s="69"/>
      <c r="N28" s="42"/>
      <c r="O28" s="42"/>
      <c r="P28" s="42"/>
      <c r="Q28" s="43"/>
      <c r="R28" s="11"/>
      <c r="S28" s="11"/>
      <c r="T28" s="11"/>
      <c r="U28" s="11"/>
      <c r="V28" s="11"/>
      <c r="W28" s="11"/>
      <c r="X28" s="11"/>
    </row>
    <row r="29" spans="1:24" ht="18" customHeight="1" thickBot="1" x14ac:dyDescent="0.3">
      <c r="A29" s="11"/>
      <c r="H29" s="11"/>
      <c r="I29" s="71"/>
      <c r="J29" s="72"/>
      <c r="K29" s="73"/>
      <c r="L29" s="73"/>
      <c r="M29" s="73"/>
      <c r="N29" s="46"/>
      <c r="O29" s="46"/>
      <c r="P29" s="46"/>
      <c r="Q29" s="47"/>
      <c r="R29" s="11"/>
      <c r="S29" s="11"/>
      <c r="T29" s="11"/>
      <c r="U29" s="11"/>
      <c r="V29" s="11"/>
      <c r="W29" s="11"/>
      <c r="X29" s="11"/>
    </row>
    <row r="30" spans="1:24" ht="16.5" thickTop="1" x14ac:dyDescent="0.25">
      <c r="A30" s="11"/>
      <c r="H30" s="11"/>
      <c r="I30" s="79"/>
      <c r="J30" s="55"/>
      <c r="K30" s="56"/>
      <c r="L30" s="56"/>
      <c r="M30" s="56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" customHeight="1" x14ac:dyDescent="0.25">
      <c r="A31" s="8"/>
      <c r="H31" s="8"/>
      <c r="I31" s="81"/>
      <c r="J31" s="18"/>
      <c r="K31" s="10"/>
      <c r="L31" s="10"/>
      <c r="M31" s="10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x14ac:dyDescent="0.25">
      <c r="I32" s="36"/>
    </row>
    <row r="33" spans="9:9" ht="15.75" x14ac:dyDescent="0.25">
      <c r="I33" s="36"/>
    </row>
    <row r="34" spans="9:9" ht="15.75" x14ac:dyDescent="0.25">
      <c r="I34" s="36"/>
    </row>
    <row r="35" spans="9:9" ht="15.75" x14ac:dyDescent="0.25">
      <c r="I35" s="36"/>
    </row>
  </sheetData>
  <sheetProtection sheet="1" objects="1" scenarios="1"/>
  <mergeCells count="2">
    <mergeCell ref="K17:L17"/>
    <mergeCell ref="I18:I2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6" workbookViewId="0">
      <selection activeCell="K26" sqref="K26"/>
    </sheetView>
  </sheetViews>
  <sheetFormatPr baseColWidth="10" defaultRowHeight="15" x14ac:dyDescent="0.25"/>
  <cols>
    <col min="1" max="1" width="1.7109375" customWidth="1"/>
    <col min="2" max="7" width="10.7109375" hidden="1" customWidth="1"/>
    <col min="8" max="8" width="9.7109375" customWidth="1"/>
    <col min="9" max="9" width="5.7109375" style="2" customWidth="1"/>
    <col min="10" max="18" width="10.7109375" customWidth="1"/>
  </cols>
  <sheetData>
    <row r="1" spans="1:18" ht="9.9499999999999993" customHeight="1" x14ac:dyDescent="0.25">
      <c r="A1" s="11"/>
      <c r="H1" s="11"/>
      <c r="I1" s="55"/>
      <c r="J1" s="11"/>
      <c r="K1" s="11"/>
      <c r="L1" s="11"/>
      <c r="M1" s="11"/>
      <c r="N1" s="11"/>
      <c r="O1" s="11"/>
      <c r="P1" s="11"/>
      <c r="Q1" s="11"/>
      <c r="R1" s="11"/>
    </row>
    <row r="2" spans="1:18" ht="18" customHeight="1" x14ac:dyDescent="0.25">
      <c r="A2" s="11"/>
      <c r="H2" s="54" t="s">
        <v>54</v>
      </c>
      <c r="I2" s="53" t="s">
        <v>55</v>
      </c>
      <c r="J2" s="11"/>
      <c r="K2" s="11"/>
      <c r="L2" s="11"/>
      <c r="M2" s="11"/>
      <c r="N2" s="11"/>
      <c r="O2" s="11"/>
      <c r="P2" s="11"/>
      <c r="Q2" s="11"/>
      <c r="R2" s="11"/>
    </row>
    <row r="3" spans="1:18" ht="18" customHeight="1" x14ac:dyDescent="0.25">
      <c r="A3" s="11"/>
      <c r="H3" s="11"/>
      <c r="I3" s="53" t="s">
        <v>69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8" customHeight="1" thickBot="1" x14ac:dyDescent="0.3">
      <c r="A4" s="11"/>
      <c r="B4" s="11"/>
      <c r="C4" s="11"/>
      <c r="D4" s="11"/>
      <c r="E4" s="11"/>
      <c r="F4" s="11"/>
      <c r="H4" s="11"/>
      <c r="I4" s="53"/>
      <c r="J4" s="11"/>
      <c r="K4" s="11"/>
      <c r="L4" s="11"/>
      <c r="M4" s="11"/>
      <c r="N4" s="11"/>
      <c r="O4" s="11"/>
      <c r="P4" s="11"/>
      <c r="Q4" s="11"/>
      <c r="R4" s="11"/>
    </row>
    <row r="5" spans="1:18" ht="18" customHeight="1" thickBot="1" x14ac:dyDescent="0.3">
      <c r="A5" s="11"/>
      <c r="B5" s="11"/>
      <c r="C5" s="11"/>
      <c r="D5" s="11"/>
      <c r="E5" s="11"/>
      <c r="F5" s="11"/>
      <c r="H5" s="11"/>
      <c r="I5" s="53" t="s">
        <v>46</v>
      </c>
      <c r="J5" s="11"/>
      <c r="K5" s="86"/>
      <c r="L5" s="11"/>
      <c r="M5" s="11"/>
      <c r="O5" s="87" t="s">
        <v>70</v>
      </c>
      <c r="P5" s="77" t="str">
        <f>IF(COUNT(E26)&lt;1,CHAR(32),E26)</f>
        <v xml:space="preserve"> </v>
      </c>
      <c r="Q5" s="88" t="s">
        <v>56</v>
      </c>
      <c r="R5" s="11"/>
    </row>
    <row r="6" spans="1:18" ht="18" customHeight="1" thickBot="1" x14ac:dyDescent="0.3">
      <c r="A6" s="11"/>
      <c r="B6" s="11"/>
      <c r="C6" s="11"/>
      <c r="D6" s="11"/>
      <c r="E6" s="11"/>
      <c r="F6" s="11"/>
      <c r="H6" s="11"/>
      <c r="I6" s="55"/>
      <c r="J6" s="11"/>
      <c r="K6" s="11"/>
      <c r="L6" s="11"/>
      <c r="M6" s="11"/>
      <c r="N6" s="11"/>
      <c r="O6" s="89"/>
      <c r="P6" s="90"/>
      <c r="Q6" s="11"/>
      <c r="R6" s="11"/>
    </row>
    <row r="7" spans="1:18" ht="18" customHeight="1" thickBot="1" x14ac:dyDescent="0.3">
      <c r="A7" s="11"/>
      <c r="B7" s="11"/>
      <c r="C7" s="11"/>
      <c r="D7" s="11"/>
      <c r="E7" s="11"/>
      <c r="F7" s="11"/>
      <c r="H7" s="11"/>
      <c r="I7" s="55"/>
      <c r="J7" s="11"/>
      <c r="K7" s="86"/>
      <c r="L7" s="11"/>
      <c r="M7" s="11"/>
      <c r="O7" s="87" t="s">
        <v>71</v>
      </c>
      <c r="P7" s="77" t="str">
        <f>IF(COUNT(E27)&lt;1,CHAR(32),E27)</f>
        <v xml:space="preserve"> </v>
      </c>
      <c r="Q7" s="88" t="s">
        <v>56</v>
      </c>
      <c r="R7" s="11"/>
    </row>
    <row r="8" spans="1:18" ht="18" customHeight="1" thickBot="1" x14ac:dyDescent="0.3">
      <c r="A8" s="11"/>
      <c r="B8" s="11"/>
      <c r="C8" s="11"/>
      <c r="D8" s="11"/>
      <c r="E8" s="11"/>
      <c r="F8" s="11"/>
      <c r="H8" s="11"/>
      <c r="I8" s="55"/>
      <c r="J8" s="11"/>
      <c r="K8" s="11"/>
      <c r="L8" s="11"/>
      <c r="M8" s="11"/>
      <c r="N8" s="11"/>
      <c r="O8" s="89"/>
      <c r="P8" s="90"/>
      <c r="Q8" s="11"/>
      <c r="R8" s="11"/>
    </row>
    <row r="9" spans="1:18" ht="18" customHeight="1" thickBot="1" x14ac:dyDescent="0.3">
      <c r="A9" s="11"/>
      <c r="B9" s="11"/>
      <c r="C9" s="11"/>
      <c r="D9" s="11"/>
      <c r="E9" s="11"/>
      <c r="F9" s="11"/>
      <c r="H9" s="11"/>
      <c r="I9" s="55"/>
      <c r="J9" s="11"/>
      <c r="K9" s="86"/>
      <c r="L9" s="91"/>
      <c r="M9" s="91"/>
      <c r="O9" s="87" t="s">
        <v>72</v>
      </c>
      <c r="P9" s="77" t="str">
        <f>IF(COUNT(E28)&lt;1,CHAR(32),E28)</f>
        <v xml:space="preserve"> </v>
      </c>
      <c r="Q9" s="88" t="s">
        <v>56</v>
      </c>
      <c r="R9" s="11"/>
    </row>
    <row r="10" spans="1:18" ht="18" customHeight="1" x14ac:dyDescent="0.25">
      <c r="A10" s="11"/>
      <c r="B10" s="11"/>
      <c r="C10" s="11"/>
      <c r="D10" s="11"/>
      <c r="E10" s="11"/>
      <c r="F10" s="11"/>
      <c r="H10" s="11"/>
      <c r="I10" s="55"/>
      <c r="J10" s="11"/>
      <c r="K10" s="86"/>
      <c r="L10" s="91"/>
      <c r="M10" s="91"/>
      <c r="N10" s="11"/>
      <c r="O10" s="11"/>
      <c r="P10" s="11"/>
      <c r="Q10" s="11"/>
      <c r="R10" s="11"/>
    </row>
    <row r="11" spans="1:18" ht="18" customHeight="1" x14ac:dyDescent="0.25">
      <c r="A11" s="11"/>
      <c r="B11" s="11"/>
      <c r="C11" s="11"/>
      <c r="D11" s="11"/>
      <c r="E11" s="11"/>
      <c r="F11" s="11"/>
      <c r="H11" s="11"/>
      <c r="I11" s="53" t="s">
        <v>79</v>
      </c>
      <c r="J11" s="11"/>
      <c r="K11" s="86"/>
      <c r="L11" s="91"/>
      <c r="M11" s="91"/>
      <c r="N11" s="85"/>
      <c r="O11" s="84"/>
      <c r="P11" s="11"/>
      <c r="Q11" s="11"/>
      <c r="R11" s="11"/>
    </row>
    <row r="12" spans="1:18" ht="18" customHeight="1" thickBot="1" x14ac:dyDescent="0.3">
      <c r="A12" s="11"/>
      <c r="B12" s="11"/>
      <c r="C12" s="11"/>
      <c r="D12" s="11"/>
      <c r="E12" s="11"/>
      <c r="F12" s="11"/>
      <c r="H12" s="11"/>
      <c r="I12" s="55"/>
      <c r="J12" s="11"/>
      <c r="K12" s="86"/>
      <c r="L12" s="91"/>
      <c r="M12" s="91"/>
      <c r="N12" s="11"/>
      <c r="O12" s="11"/>
      <c r="P12" s="11"/>
      <c r="Q12" s="11"/>
      <c r="R12" s="11"/>
    </row>
    <row r="13" spans="1:18" ht="18" customHeight="1" thickBot="1" x14ac:dyDescent="0.3">
      <c r="A13" s="11"/>
      <c r="B13" s="11"/>
      <c r="C13" s="11"/>
      <c r="D13" s="11"/>
      <c r="E13" s="11"/>
      <c r="F13" s="11"/>
      <c r="H13" s="11"/>
      <c r="I13" s="55"/>
      <c r="J13" s="87" t="s">
        <v>66</v>
      </c>
      <c r="K13" s="77" t="str">
        <f>IF(COUNT(C26)&lt;1,CHAR(32),C26)</f>
        <v xml:space="preserve"> </v>
      </c>
      <c r="L13" s="88" t="s">
        <v>56</v>
      </c>
      <c r="M13" s="87" t="s">
        <v>67</v>
      </c>
      <c r="N13" s="77" t="str">
        <f>IF(COUNT(C27)&lt;1,CHAR(32),C27)</f>
        <v xml:space="preserve"> </v>
      </c>
      <c r="O13" s="88" t="s">
        <v>56</v>
      </c>
      <c r="P13" s="87" t="s">
        <v>68</v>
      </c>
      <c r="Q13" s="77" t="str">
        <f>IF(COUNT(C28)&lt;1,CHAR(32),C28)</f>
        <v xml:space="preserve"> </v>
      </c>
      <c r="R13" s="88" t="s">
        <v>56</v>
      </c>
    </row>
    <row r="14" spans="1:18" ht="18" customHeight="1" x14ac:dyDescent="0.25">
      <c r="A14" s="11"/>
      <c r="B14" s="11"/>
      <c r="C14" s="11"/>
      <c r="D14" s="11"/>
      <c r="E14" s="11"/>
      <c r="F14" s="11"/>
      <c r="H14" s="11"/>
      <c r="I14" s="55"/>
      <c r="J14" s="11"/>
      <c r="K14" s="86"/>
      <c r="L14" s="91"/>
      <c r="M14" s="91"/>
      <c r="N14" s="76"/>
      <c r="O14" s="84"/>
      <c r="P14" s="11"/>
      <c r="Q14" s="11"/>
      <c r="R14" s="11"/>
    </row>
    <row r="15" spans="1:18" ht="18" customHeight="1" x14ac:dyDescent="0.25">
      <c r="A15" s="11"/>
      <c r="B15" s="11"/>
      <c r="C15" s="11"/>
      <c r="D15" s="11"/>
      <c r="E15" s="11"/>
      <c r="F15" s="11"/>
      <c r="H15" s="11"/>
      <c r="I15" s="55"/>
      <c r="J15" s="11"/>
      <c r="K15" s="86"/>
      <c r="L15" s="91"/>
      <c r="M15" s="91"/>
      <c r="N15" s="11"/>
      <c r="O15" s="11"/>
      <c r="P15" s="11"/>
      <c r="Q15" s="11"/>
      <c r="R15" s="11"/>
    </row>
    <row r="16" spans="1:18" ht="18" customHeight="1" thickBot="1" x14ac:dyDescent="0.3">
      <c r="A16" s="11"/>
      <c r="B16" s="11"/>
      <c r="C16" s="11"/>
      <c r="D16" s="11"/>
      <c r="E16" s="11"/>
      <c r="F16" s="11"/>
      <c r="H16" s="11"/>
      <c r="I16" s="55"/>
      <c r="J16" s="11"/>
      <c r="K16" s="86"/>
      <c r="L16" s="91"/>
      <c r="M16" s="91"/>
      <c r="N16" s="11"/>
      <c r="O16" s="11"/>
      <c r="P16" s="11"/>
      <c r="Q16" s="11"/>
      <c r="R16" s="11"/>
    </row>
    <row r="17" spans="1:18" ht="18" customHeight="1" thickTop="1" x14ac:dyDescent="0.25">
      <c r="A17" s="11"/>
      <c r="B17" s="11"/>
      <c r="C17" s="11"/>
      <c r="D17" s="11"/>
      <c r="E17" s="11"/>
      <c r="F17" s="11"/>
      <c r="H17" s="11"/>
      <c r="I17" s="48" t="s">
        <v>32</v>
      </c>
      <c r="J17" s="39"/>
      <c r="K17" s="68"/>
      <c r="L17" s="68"/>
      <c r="M17" s="68"/>
      <c r="N17" s="39"/>
      <c r="O17" s="39"/>
      <c r="P17" s="39"/>
      <c r="Q17" s="40"/>
      <c r="R17" s="11"/>
    </row>
    <row r="18" spans="1:18" ht="18" customHeight="1" x14ac:dyDescent="0.25">
      <c r="A18" s="11"/>
      <c r="B18" s="11"/>
      <c r="C18" s="11"/>
      <c r="D18" s="11"/>
      <c r="E18" s="11"/>
      <c r="F18" s="11"/>
      <c r="H18" s="11"/>
      <c r="I18" s="41"/>
      <c r="J18" s="49" t="s">
        <v>64</v>
      </c>
      <c r="K18" s="69"/>
      <c r="L18" s="69"/>
      <c r="M18" s="69"/>
      <c r="N18" s="42"/>
      <c r="O18" s="42"/>
      <c r="P18" s="42"/>
      <c r="Q18" s="43"/>
      <c r="R18" s="11"/>
    </row>
    <row r="19" spans="1:18" ht="18" customHeight="1" x14ac:dyDescent="0.25">
      <c r="A19" s="11"/>
      <c r="B19" s="11"/>
      <c r="C19" s="11"/>
      <c r="D19" s="11"/>
      <c r="E19" s="11"/>
      <c r="F19" s="11"/>
      <c r="H19" s="11"/>
      <c r="I19" s="70"/>
      <c r="J19" s="49" t="s">
        <v>65</v>
      </c>
      <c r="K19" s="69"/>
      <c r="L19" s="69"/>
      <c r="M19" s="69"/>
      <c r="N19" s="42"/>
      <c r="O19" s="42"/>
      <c r="P19" s="42"/>
      <c r="Q19" s="43"/>
      <c r="R19" s="11"/>
    </row>
    <row r="20" spans="1:18" ht="18" customHeight="1" thickBot="1" x14ac:dyDescent="0.3">
      <c r="A20" s="11"/>
      <c r="B20" s="11"/>
      <c r="C20" s="11"/>
      <c r="D20" s="11"/>
      <c r="E20" s="11"/>
      <c r="F20" s="11"/>
      <c r="H20" s="11"/>
      <c r="I20" s="71"/>
      <c r="J20" s="72"/>
      <c r="K20" s="73"/>
      <c r="L20" s="73"/>
      <c r="M20" s="73"/>
      <c r="N20" s="46"/>
      <c r="O20" s="46"/>
      <c r="P20" s="46"/>
      <c r="Q20" s="47"/>
      <c r="R20" s="11"/>
    </row>
    <row r="21" spans="1:18" ht="15" customHeight="1" thickTop="1" x14ac:dyDescent="0.25">
      <c r="A21" s="11"/>
      <c r="B21" s="11"/>
      <c r="C21" s="11"/>
      <c r="D21" s="11"/>
      <c r="E21" s="11"/>
      <c r="F21" s="11"/>
      <c r="H21" s="11"/>
      <c r="I21" s="55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5" customHeight="1" x14ac:dyDescent="0.25">
      <c r="A22" s="11"/>
      <c r="B22" s="11"/>
      <c r="C22" s="11"/>
      <c r="D22" s="11"/>
      <c r="E22" s="11"/>
      <c r="F22" s="11"/>
      <c r="G22" s="11"/>
      <c r="H22" s="56"/>
      <c r="I22" s="18"/>
      <c r="J22" s="18"/>
      <c r="K22" s="18"/>
      <c r="L22" s="10"/>
      <c r="M22" s="10"/>
      <c r="N22" s="18"/>
      <c r="O22" s="8"/>
      <c r="P22" s="11"/>
      <c r="Q22" s="11"/>
      <c r="R22" s="11"/>
    </row>
    <row r="23" spans="1:18" ht="18" customHeight="1" x14ac:dyDescent="0.25">
      <c r="A23" s="11"/>
      <c r="B23" s="11"/>
      <c r="C23" s="11"/>
      <c r="D23" s="11"/>
      <c r="E23" s="11"/>
      <c r="F23" s="11"/>
      <c r="G23" s="11"/>
      <c r="H23" s="56"/>
      <c r="I23" s="7"/>
      <c r="J23" s="7"/>
      <c r="K23" s="7"/>
      <c r="L23" s="14"/>
      <c r="M23" s="15"/>
      <c r="N23" s="7"/>
      <c r="O23" s="5"/>
      <c r="P23" s="11"/>
      <c r="Q23" s="11"/>
      <c r="R23" s="11"/>
    </row>
    <row r="24" spans="1:18" ht="18" customHeight="1" thickBot="1" x14ac:dyDescent="0.3">
      <c r="A24" s="11"/>
      <c r="B24" s="11"/>
      <c r="C24" s="11"/>
      <c r="D24" s="11"/>
      <c r="E24" s="11"/>
      <c r="F24" s="11"/>
      <c r="G24" s="11"/>
      <c r="H24" s="56"/>
      <c r="I24" s="215" t="s">
        <v>57</v>
      </c>
      <c r="J24" s="5"/>
      <c r="K24" s="6"/>
      <c r="L24" s="97" t="s">
        <v>62</v>
      </c>
      <c r="M24" s="6"/>
      <c r="N24" s="6"/>
      <c r="O24" s="5"/>
      <c r="P24" s="11"/>
      <c r="Q24" s="11"/>
      <c r="R24" s="11"/>
    </row>
    <row r="25" spans="1:18" ht="18" customHeight="1" thickTop="1" thickBot="1" x14ac:dyDescent="0.3">
      <c r="A25" s="11"/>
      <c r="B25" s="11"/>
      <c r="C25" s="11"/>
      <c r="D25" s="11"/>
      <c r="E25" s="11"/>
      <c r="F25" s="11"/>
      <c r="G25" s="11"/>
      <c r="H25" s="56"/>
      <c r="I25" s="216"/>
      <c r="J25" s="67" t="s">
        <v>0</v>
      </c>
      <c r="K25" s="31" t="s">
        <v>60</v>
      </c>
      <c r="L25" s="31" t="s">
        <v>61</v>
      </c>
      <c r="M25" s="31" t="s">
        <v>63</v>
      </c>
      <c r="N25" s="24" t="s">
        <v>3</v>
      </c>
      <c r="O25" s="5"/>
      <c r="P25" s="11"/>
      <c r="Q25" s="11"/>
      <c r="R25" s="11"/>
    </row>
    <row r="26" spans="1:18" ht="20.100000000000001" customHeight="1" thickTop="1" x14ac:dyDescent="0.25">
      <c r="A26" s="11"/>
      <c r="B26" s="83"/>
      <c r="C26" s="64" t="str">
        <f>IF(COUNT(Alumno!I3:J3)&lt;2,CHAR(32),IF(Alumno!I3=9,10,Alumno!I3*10))</f>
        <v xml:space="preserve"> </v>
      </c>
      <c r="D26" s="63"/>
      <c r="E26" s="64" t="str">
        <f>IF(COUNT(Alumno!I3:J3)&lt;2,CHAR(32),Alumno!I3*10+Alumno!J3)</f>
        <v xml:space="preserve"> </v>
      </c>
      <c r="F26" s="11"/>
      <c r="G26" s="11"/>
      <c r="H26" s="56"/>
      <c r="I26" s="216"/>
      <c r="J26" s="92" t="s">
        <v>58</v>
      </c>
      <c r="K26" s="95"/>
      <c r="L26" s="25"/>
      <c r="M26" s="26"/>
      <c r="N26" s="59"/>
      <c r="O26" s="5"/>
      <c r="P26" s="11"/>
      <c r="Q26" s="11"/>
      <c r="R26" s="11"/>
    </row>
    <row r="27" spans="1:18" ht="20.100000000000001" customHeight="1" thickBot="1" x14ac:dyDescent="0.3">
      <c r="A27" s="11"/>
      <c r="B27" s="83"/>
      <c r="C27" s="64" t="str">
        <f>IF(COUNT(Alumno!I3:J3)&lt;2,CHAR(32),ROUND((Alumno!I3+Alumno!J3)/20,1)*100)</f>
        <v xml:space="preserve"> </v>
      </c>
      <c r="D27" s="63"/>
      <c r="E27" s="64" t="str">
        <f>IF(COUNT(Alumno!K3:P3)&lt;6,CHAR(32),SUM(Alumno!K3:P3))</f>
        <v xml:space="preserve"> </v>
      </c>
      <c r="F27" s="11"/>
      <c r="G27" s="11"/>
      <c r="H27" s="56"/>
      <c r="I27" s="216"/>
      <c r="J27" s="93" t="s">
        <v>59</v>
      </c>
      <c r="K27" s="96"/>
      <c r="L27" s="27"/>
      <c r="M27" s="28"/>
      <c r="N27" s="60"/>
      <c r="O27" s="5"/>
      <c r="P27" s="11"/>
      <c r="Q27" s="11"/>
      <c r="R27" s="11"/>
    </row>
    <row r="28" spans="1:18" ht="20.100000000000001" customHeight="1" thickTop="1" thickBot="1" x14ac:dyDescent="0.3">
      <c r="A28" s="11"/>
      <c r="B28" s="83"/>
      <c r="C28" s="64" t="str">
        <f>IF(COUNT(Alumno!I3:J3)&lt;2,CHAR(32),100-C26-C27)</f>
        <v xml:space="preserve"> </v>
      </c>
      <c r="D28" s="82"/>
      <c r="E28" s="64" t="str">
        <f>IF(COUNT(Alumno!I3:J3)&lt;2,CHAR(32),90-(Alumno!I3*Alumno!J3))</f>
        <v xml:space="preserve"> </v>
      </c>
      <c r="F28" s="11"/>
      <c r="G28" s="11"/>
      <c r="H28" s="56"/>
      <c r="I28" s="216"/>
      <c r="J28" s="34" t="s">
        <v>3</v>
      </c>
      <c r="K28" s="61"/>
      <c r="L28" s="94"/>
      <c r="M28" s="62"/>
      <c r="N28" s="35">
        <v>1</v>
      </c>
      <c r="O28" s="5"/>
      <c r="P28" s="11"/>
      <c r="Q28" s="11"/>
      <c r="R28" s="11"/>
    </row>
    <row r="29" spans="1:18" ht="18" customHeight="1" thickTop="1" x14ac:dyDescent="0.25">
      <c r="A29" s="11"/>
      <c r="B29" s="11"/>
      <c r="C29" s="11"/>
      <c r="D29" s="11"/>
      <c r="E29" s="11"/>
      <c r="F29" s="11"/>
      <c r="G29" s="11"/>
      <c r="H29" s="56"/>
      <c r="I29" s="216"/>
      <c r="J29" s="7"/>
      <c r="K29" s="14"/>
      <c r="L29" s="15"/>
      <c r="M29" s="17"/>
      <c r="N29" s="5"/>
      <c r="O29" s="5"/>
      <c r="P29" s="11"/>
      <c r="Q29" s="11"/>
      <c r="R29" s="11"/>
    </row>
    <row r="30" spans="1:18" ht="15" customHeight="1" x14ac:dyDescent="0.25">
      <c r="A30" s="11"/>
      <c r="B30" s="11"/>
      <c r="C30" s="11"/>
      <c r="D30" s="11"/>
      <c r="E30" s="11"/>
      <c r="F30" s="11"/>
      <c r="G30" s="11"/>
      <c r="H30" s="56"/>
      <c r="I30" s="99"/>
      <c r="J30" s="18"/>
      <c r="K30" s="21"/>
      <c r="L30" s="22"/>
      <c r="M30" s="23"/>
      <c r="N30" s="8"/>
      <c r="O30" s="8"/>
      <c r="P30" s="11"/>
      <c r="Q30" s="11"/>
      <c r="R30" s="11"/>
    </row>
    <row r="31" spans="1:18" ht="15" customHeight="1" thickBot="1" x14ac:dyDescent="0.3">
      <c r="A31" s="11"/>
      <c r="B31" s="11"/>
      <c r="C31" s="11"/>
      <c r="D31" s="11"/>
      <c r="E31" s="11"/>
      <c r="F31" s="11"/>
      <c r="G31" s="11"/>
      <c r="H31" s="56"/>
      <c r="I31" s="55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8" customHeight="1" thickTop="1" x14ac:dyDescent="0.25">
      <c r="A32" s="11"/>
      <c r="B32" s="11"/>
      <c r="C32" s="11"/>
      <c r="D32" s="11"/>
      <c r="E32" s="11"/>
      <c r="F32" s="11"/>
      <c r="G32" s="11"/>
      <c r="H32" s="56"/>
      <c r="I32" s="48" t="s">
        <v>33</v>
      </c>
      <c r="J32" s="39"/>
      <c r="K32" s="68"/>
      <c r="L32" s="68"/>
      <c r="M32" s="68"/>
      <c r="N32" s="39"/>
      <c r="O32" s="39"/>
      <c r="P32" s="39"/>
      <c r="Q32" s="40"/>
      <c r="R32" s="11"/>
    </row>
    <row r="33" spans="1:18" ht="18" customHeight="1" x14ac:dyDescent="0.25">
      <c r="A33" s="11"/>
      <c r="B33" s="11"/>
      <c r="C33" s="11"/>
      <c r="D33" s="11"/>
      <c r="E33" s="11"/>
      <c r="F33" s="11"/>
      <c r="G33" s="11"/>
      <c r="H33" s="56"/>
      <c r="I33" s="41"/>
      <c r="J33" s="49" t="s">
        <v>74</v>
      </c>
      <c r="K33" s="69"/>
      <c r="L33" s="69"/>
      <c r="M33" s="69"/>
      <c r="N33" s="42"/>
      <c r="O33" s="42"/>
      <c r="P33" s="42"/>
      <c r="Q33" s="43"/>
      <c r="R33" s="11"/>
    </row>
    <row r="34" spans="1:18" ht="18" customHeight="1" thickBot="1" x14ac:dyDescent="0.3">
      <c r="A34" s="11"/>
      <c r="H34" s="11"/>
      <c r="I34" s="70"/>
      <c r="J34" s="49"/>
      <c r="K34" s="69"/>
      <c r="L34" s="69"/>
      <c r="M34" s="69"/>
      <c r="N34" s="42"/>
      <c r="O34" s="42"/>
      <c r="P34" s="42"/>
      <c r="Q34" s="43"/>
      <c r="R34" s="11"/>
    </row>
    <row r="35" spans="1:18" ht="18" customHeight="1" thickBot="1" x14ac:dyDescent="0.3">
      <c r="A35" s="11"/>
      <c r="H35" s="11"/>
      <c r="I35" s="70"/>
      <c r="J35" s="49"/>
      <c r="K35" s="98" t="s">
        <v>78</v>
      </c>
      <c r="L35" s="100"/>
      <c r="M35" s="69"/>
      <c r="N35" s="42"/>
      <c r="O35" s="42"/>
      <c r="P35" s="42"/>
      <c r="Q35" s="43"/>
      <c r="R35" s="11"/>
    </row>
    <row r="36" spans="1:18" ht="18" customHeight="1" thickBot="1" x14ac:dyDescent="0.3">
      <c r="A36" s="11"/>
      <c r="H36" s="11"/>
      <c r="I36" s="71"/>
      <c r="J36" s="72"/>
      <c r="K36" s="73"/>
      <c r="L36" s="73"/>
      <c r="M36" s="73"/>
      <c r="N36" s="46"/>
      <c r="O36" s="46"/>
      <c r="P36" s="46"/>
      <c r="Q36" s="47"/>
      <c r="R36" s="11"/>
    </row>
    <row r="37" spans="1:18" ht="15" customHeight="1" thickTop="1" thickBot="1" x14ac:dyDescent="0.3">
      <c r="A37" s="11"/>
      <c r="H37" s="11"/>
      <c r="I37" s="79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6.5" thickTop="1" x14ac:dyDescent="0.25">
      <c r="A38" s="11"/>
      <c r="H38" s="11"/>
      <c r="I38" s="48" t="s">
        <v>75</v>
      </c>
      <c r="J38" s="39"/>
      <c r="K38" s="68"/>
      <c r="L38" s="68"/>
      <c r="M38" s="68"/>
      <c r="N38" s="39"/>
      <c r="O38" s="39"/>
      <c r="P38" s="39"/>
      <c r="Q38" s="40"/>
      <c r="R38" s="11"/>
    </row>
    <row r="39" spans="1:18" x14ac:dyDescent="0.25">
      <c r="A39" s="11"/>
      <c r="H39" s="11"/>
      <c r="I39" s="41"/>
      <c r="J39" s="49" t="s">
        <v>76</v>
      </c>
      <c r="K39" s="69"/>
      <c r="L39" s="69"/>
      <c r="M39" s="69"/>
      <c r="N39" s="42"/>
      <c r="O39" s="42"/>
      <c r="P39" s="42"/>
      <c r="Q39" s="43"/>
      <c r="R39" s="11"/>
    </row>
    <row r="40" spans="1:18" ht="15.75" thickBot="1" x14ac:dyDescent="0.3">
      <c r="A40" s="11"/>
      <c r="H40" s="11"/>
      <c r="I40" s="70"/>
      <c r="J40" s="49"/>
      <c r="K40" s="69"/>
      <c r="L40" s="69"/>
      <c r="M40" s="69"/>
      <c r="N40" s="42"/>
      <c r="O40" s="42"/>
      <c r="P40" s="42"/>
      <c r="Q40" s="43"/>
      <c r="R40" s="11"/>
    </row>
    <row r="41" spans="1:18" ht="15.75" thickBot="1" x14ac:dyDescent="0.3">
      <c r="A41" s="11"/>
      <c r="H41" s="11"/>
      <c r="I41" s="70"/>
      <c r="J41" s="49"/>
      <c r="K41" s="98" t="s">
        <v>77</v>
      </c>
      <c r="L41" s="100"/>
      <c r="M41" s="69"/>
      <c r="N41" s="42"/>
      <c r="O41" s="42"/>
      <c r="P41" s="42"/>
      <c r="Q41" s="43"/>
      <c r="R41" s="11"/>
    </row>
    <row r="42" spans="1:18" ht="15.75" thickBot="1" x14ac:dyDescent="0.3">
      <c r="A42" s="11"/>
      <c r="H42" s="11"/>
      <c r="I42" s="71"/>
      <c r="J42" s="72"/>
      <c r="K42" s="73"/>
      <c r="L42" s="73"/>
      <c r="M42" s="73"/>
      <c r="N42" s="46"/>
      <c r="O42" s="46"/>
      <c r="P42" s="46"/>
      <c r="Q42" s="47"/>
      <c r="R42" s="11"/>
    </row>
    <row r="43" spans="1:18" ht="15" customHeight="1" thickTop="1" x14ac:dyDescent="0.25">
      <c r="A43" s="11"/>
      <c r="H43" s="11"/>
      <c r="I43" s="55"/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5" customHeight="1" x14ac:dyDescent="0.25">
      <c r="A44" s="8"/>
      <c r="B44" s="8"/>
      <c r="C44" s="8"/>
      <c r="D44" s="8"/>
      <c r="E44" s="8"/>
      <c r="F44" s="8"/>
      <c r="G44" s="8"/>
      <c r="H44" s="8"/>
      <c r="I44" s="18"/>
      <c r="J44" s="8"/>
      <c r="K44" s="8"/>
      <c r="L44" s="8"/>
      <c r="M44" s="8"/>
      <c r="N44" s="8"/>
      <c r="O44" s="8"/>
      <c r="P44" s="8"/>
      <c r="Q44" s="8"/>
      <c r="R44" s="8"/>
    </row>
  </sheetData>
  <sheetProtection sheet="1" objects="1" scenarios="1"/>
  <mergeCells count="1">
    <mergeCell ref="I24:I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S15" sqref="S15"/>
    </sheetView>
  </sheetViews>
  <sheetFormatPr baseColWidth="10" defaultRowHeight="15" x14ac:dyDescent="0.25"/>
  <cols>
    <col min="1" max="1" width="1.7109375" customWidth="1"/>
    <col min="2" max="10" width="10.7109375" hidden="1" customWidth="1"/>
    <col min="11" max="11" width="9.7109375" customWidth="1"/>
    <col min="12" max="12" width="5.7109375" style="2" customWidth="1"/>
    <col min="13" max="21" width="10.7109375" customWidth="1"/>
    <col min="22" max="22" width="1.7109375" customWidth="1"/>
  </cols>
  <sheetData>
    <row r="1" spans="1:22" ht="9.9499999999999993" customHeight="1" x14ac:dyDescent="0.25">
      <c r="A1" s="11"/>
      <c r="K1" s="11"/>
      <c r="L1" s="55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8" customHeight="1" x14ac:dyDescent="0.25">
      <c r="A2" s="11"/>
      <c r="K2" s="54" t="s">
        <v>80</v>
      </c>
      <c r="L2" s="53" t="s">
        <v>81</v>
      </c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8" customHeight="1" x14ac:dyDescent="0.25">
      <c r="A3" s="11"/>
      <c r="K3" s="11"/>
      <c r="L3" s="53" t="s">
        <v>82</v>
      </c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K4" s="11"/>
      <c r="L4" s="53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8" customHeight="1" thickBot="1" x14ac:dyDescent="0.3">
      <c r="A5" s="11"/>
      <c r="B5" s="11"/>
      <c r="C5" s="57"/>
      <c r="D5" s="64" t="str">
        <f>IF(COUNT(Alumno!I3:J3)&lt;2,CHAR(32),IF(Alumno!I3=3,10,11+Alumno!J3))</f>
        <v xml:space="preserve"> </v>
      </c>
      <c r="E5" s="11"/>
      <c r="F5" s="11"/>
      <c r="G5" s="11"/>
      <c r="H5" s="11"/>
      <c r="I5" s="11"/>
      <c r="K5" s="11"/>
      <c r="L5" s="53" t="s">
        <v>46</v>
      </c>
      <c r="M5" s="11"/>
      <c r="N5" s="87" t="s">
        <v>83</v>
      </c>
      <c r="O5" s="77" t="str">
        <f>IF(COUNT(D5)&lt;1,CHAR(32),D5)</f>
        <v xml:space="preserve"> </v>
      </c>
      <c r="P5" s="11"/>
      <c r="R5" s="87"/>
      <c r="S5" s="11"/>
      <c r="T5" s="88"/>
      <c r="U5" s="11"/>
      <c r="V5" s="11"/>
    </row>
    <row r="6" spans="1:22" ht="15" customHeight="1" thickBot="1" x14ac:dyDescent="0.3">
      <c r="A6" s="11"/>
      <c r="B6" s="11"/>
      <c r="C6" s="57"/>
      <c r="D6" s="64" t="str">
        <f>IF(COUNT(D5)&lt;1,CHAR(32),ROUND(D5/2+1,0))</f>
        <v xml:space="preserve"> </v>
      </c>
      <c r="E6" s="11"/>
      <c r="F6" s="11"/>
      <c r="G6" s="11"/>
      <c r="H6" s="11"/>
      <c r="I6" s="11"/>
      <c r="K6" s="11"/>
      <c r="L6" s="55"/>
      <c r="M6" s="11"/>
      <c r="N6" s="89"/>
      <c r="O6" s="90"/>
      <c r="P6" s="11"/>
      <c r="Q6" s="11"/>
      <c r="R6" s="89"/>
      <c r="S6" s="11"/>
      <c r="T6" s="11"/>
      <c r="U6" s="11"/>
      <c r="V6" s="11"/>
    </row>
    <row r="7" spans="1:22" ht="18" customHeight="1" thickBot="1" x14ac:dyDescent="0.3">
      <c r="A7" s="11"/>
      <c r="B7" s="11"/>
      <c r="C7" s="57"/>
      <c r="D7" s="64" t="str">
        <f>IF(COUNT(D5)&lt;1,CHAR(32),IF(D5=10,3,4))</f>
        <v xml:space="preserve"> </v>
      </c>
      <c r="E7" s="11"/>
      <c r="F7" s="11"/>
      <c r="G7" s="11"/>
      <c r="H7" s="11"/>
      <c r="I7" s="11"/>
      <c r="K7" s="11"/>
      <c r="L7" s="55"/>
      <c r="M7" s="11"/>
      <c r="N7" s="87" t="s">
        <v>84</v>
      </c>
      <c r="O7" s="77" t="str">
        <f>IF(COUNT(D6)&lt;1,CHAR(32),D6)</f>
        <v xml:space="preserve"> </v>
      </c>
      <c r="P7" s="11"/>
      <c r="R7" s="87"/>
      <c r="S7" s="11"/>
      <c r="T7" s="88"/>
      <c r="U7" s="11"/>
      <c r="V7" s="11"/>
    </row>
    <row r="8" spans="1:22" ht="15" customHeight="1" thickBot="1" x14ac:dyDescent="0.3">
      <c r="A8" s="11"/>
      <c r="B8" s="11"/>
      <c r="C8" s="11"/>
      <c r="D8" s="11"/>
      <c r="E8" s="11"/>
      <c r="F8" s="11"/>
      <c r="G8" s="11"/>
      <c r="H8" s="11"/>
      <c r="I8" s="11"/>
      <c r="K8" s="11"/>
      <c r="L8" s="55"/>
      <c r="M8" s="11"/>
      <c r="N8" s="89"/>
      <c r="O8" s="90"/>
      <c r="P8" s="11"/>
      <c r="Q8" s="11"/>
      <c r="R8" s="89"/>
      <c r="S8" s="11"/>
      <c r="T8" s="11"/>
      <c r="U8" s="11"/>
      <c r="V8" s="11"/>
    </row>
    <row r="9" spans="1:22" ht="18" customHeight="1" thickBot="1" x14ac:dyDescent="0.3">
      <c r="A9" s="11"/>
      <c r="B9" s="3">
        <v>0</v>
      </c>
      <c r="C9" t="s">
        <v>106</v>
      </c>
      <c r="D9" s="11"/>
      <c r="E9" s="11"/>
      <c r="F9" s="11"/>
      <c r="G9" s="11"/>
      <c r="H9" s="11"/>
      <c r="I9" s="11"/>
      <c r="K9" s="11"/>
      <c r="L9" s="55"/>
      <c r="M9" s="11"/>
      <c r="N9" s="87" t="s">
        <v>85</v>
      </c>
      <c r="O9" s="77" t="str">
        <f>IF(COUNT(D7)&lt;1,CHAR(32),D7)</f>
        <v xml:space="preserve"> </v>
      </c>
      <c r="P9" s="91"/>
      <c r="R9" s="87"/>
      <c r="S9" s="11"/>
      <c r="T9" s="88"/>
      <c r="U9" s="11"/>
      <c r="V9" s="11"/>
    </row>
    <row r="10" spans="1:22" ht="18" customHeight="1" thickBot="1" x14ac:dyDescent="0.3">
      <c r="A10" s="11"/>
      <c r="B10" s="3">
        <v>1</v>
      </c>
      <c r="C10" t="s">
        <v>108</v>
      </c>
      <c r="D10" s="11"/>
      <c r="E10" s="11"/>
      <c r="F10" s="11"/>
      <c r="G10" s="11"/>
      <c r="H10" s="11"/>
      <c r="I10" s="11"/>
      <c r="K10" s="11"/>
      <c r="L10" s="55"/>
      <c r="M10" s="11"/>
      <c r="N10" s="86"/>
      <c r="O10" s="91"/>
      <c r="P10" s="91"/>
      <c r="Q10" s="11"/>
      <c r="R10" s="11"/>
      <c r="S10" s="11"/>
      <c r="T10" s="11"/>
      <c r="U10" s="11"/>
      <c r="V10" s="11"/>
    </row>
    <row r="11" spans="1:22" ht="18" customHeight="1" thickTop="1" x14ac:dyDescent="0.25">
      <c r="A11" s="11"/>
      <c r="B11" s="3">
        <v>2</v>
      </c>
      <c r="C11" t="s">
        <v>110</v>
      </c>
      <c r="D11" s="11"/>
      <c r="E11" s="11"/>
      <c r="F11" s="11"/>
      <c r="G11" s="11"/>
      <c r="H11" s="11"/>
      <c r="I11" s="11"/>
      <c r="K11" s="11"/>
      <c r="L11" s="48"/>
      <c r="M11" s="39"/>
      <c r="N11" s="68"/>
      <c r="O11" s="68"/>
      <c r="P11" s="68"/>
      <c r="Q11" s="39"/>
      <c r="R11" s="39"/>
      <c r="S11" s="39"/>
      <c r="T11" s="40"/>
      <c r="U11" s="12"/>
      <c r="V11" s="11"/>
    </row>
    <row r="12" spans="1:22" ht="18" customHeight="1" x14ac:dyDescent="0.25">
      <c r="A12" s="11"/>
      <c r="B12" s="3">
        <v>3</v>
      </c>
      <c r="C12" t="s">
        <v>112</v>
      </c>
      <c r="E12" s="11"/>
      <c r="F12" s="11"/>
      <c r="G12" s="11"/>
      <c r="H12" s="11"/>
      <c r="I12" s="11"/>
      <c r="K12" s="11"/>
      <c r="L12" s="41"/>
      <c r="M12" s="49" t="str">
        <f>IF(COUNT(Alumno!L3)=0,CHAR(32),VLOOKUP(Alumno!L3,B9:C18,2))</f>
        <v xml:space="preserve"> </v>
      </c>
      <c r="N12" s="69"/>
      <c r="O12" s="69"/>
      <c r="P12" s="69"/>
      <c r="Q12" s="42"/>
      <c r="R12" s="42"/>
      <c r="S12" s="42"/>
      <c r="T12" s="43"/>
      <c r="U12" s="12"/>
      <c r="V12" s="11"/>
    </row>
    <row r="13" spans="1:22" ht="18" customHeight="1" thickBot="1" x14ac:dyDescent="0.3">
      <c r="A13" s="11"/>
      <c r="B13" s="3">
        <v>4</v>
      </c>
      <c r="C13" t="s">
        <v>107</v>
      </c>
      <c r="E13" s="11"/>
      <c r="F13" s="11"/>
      <c r="G13" s="11"/>
      <c r="H13" s="11"/>
      <c r="I13" s="11"/>
      <c r="K13" s="11"/>
      <c r="L13" s="71"/>
      <c r="M13" s="72"/>
      <c r="N13" s="73"/>
      <c r="O13" s="73"/>
      <c r="P13" s="73"/>
      <c r="Q13" s="46"/>
      <c r="R13" s="46"/>
      <c r="S13" s="46"/>
      <c r="T13" s="47"/>
      <c r="U13" s="102"/>
      <c r="V13" s="11"/>
    </row>
    <row r="14" spans="1:22" ht="18" customHeight="1" thickTop="1" thickBot="1" x14ac:dyDescent="0.3">
      <c r="A14" s="11"/>
      <c r="B14" s="3">
        <v>5</v>
      </c>
      <c r="C14" t="s">
        <v>109</v>
      </c>
      <c r="E14" s="11"/>
      <c r="F14" s="11"/>
      <c r="G14" s="11"/>
      <c r="H14" s="11"/>
      <c r="I14" s="11"/>
      <c r="K14" s="11"/>
      <c r="L14" s="55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 x14ac:dyDescent="0.25">
      <c r="A15" s="11"/>
      <c r="B15" s="3">
        <v>6</v>
      </c>
      <c r="C15" t="s">
        <v>111</v>
      </c>
      <c r="D15" s="11"/>
      <c r="E15" s="11"/>
      <c r="F15" s="11"/>
      <c r="G15" s="11"/>
      <c r="H15" s="11"/>
      <c r="I15" s="11"/>
      <c r="K15" s="11"/>
      <c r="L15" s="55"/>
      <c r="M15" s="104" t="s">
        <v>87</v>
      </c>
      <c r="N15" s="103" t="s">
        <v>86</v>
      </c>
      <c r="O15" s="217" t="s">
        <v>88</v>
      </c>
      <c r="P15" s="218"/>
      <c r="Q15" s="218"/>
      <c r="R15" s="219"/>
      <c r="S15" s="163"/>
      <c r="T15" s="11"/>
      <c r="U15" s="11"/>
      <c r="V15" s="11"/>
    </row>
    <row r="16" spans="1:22" ht="18" customHeight="1" thickBot="1" x14ac:dyDescent="0.3">
      <c r="A16" s="11"/>
      <c r="B16" s="3">
        <v>7</v>
      </c>
      <c r="C16" t="s">
        <v>113</v>
      </c>
      <c r="D16" s="11"/>
      <c r="E16" s="11"/>
      <c r="F16" s="11"/>
      <c r="G16" s="11"/>
      <c r="H16" s="11"/>
      <c r="I16" s="11"/>
      <c r="K16" s="11"/>
      <c r="L16" s="55"/>
      <c r="M16" s="11"/>
      <c r="N16" s="86"/>
      <c r="O16" s="217" t="s">
        <v>89</v>
      </c>
      <c r="P16" s="218"/>
      <c r="Q16" s="218"/>
      <c r="R16" s="219"/>
      <c r="S16" s="164"/>
      <c r="T16" s="11"/>
      <c r="U16" s="11"/>
      <c r="V16" s="11"/>
    </row>
    <row r="17" spans="1:22" ht="18" customHeight="1" x14ac:dyDescent="0.25">
      <c r="A17" s="11"/>
      <c r="B17" s="3">
        <v>8</v>
      </c>
      <c r="C17" t="s">
        <v>106</v>
      </c>
      <c r="D17" s="11"/>
      <c r="E17" s="11"/>
      <c r="F17" s="11"/>
      <c r="G17" s="11"/>
      <c r="H17" s="11"/>
      <c r="I17" s="11"/>
      <c r="K17" s="11"/>
      <c r="L17" s="55"/>
      <c r="M17" s="11"/>
      <c r="N17" s="86"/>
      <c r="O17" s="106"/>
      <c r="P17" s="108"/>
      <c r="Q17" s="107"/>
      <c r="R17" s="107"/>
      <c r="S17" s="162" t="s">
        <v>90</v>
      </c>
      <c r="T17" s="11"/>
      <c r="U17" s="11"/>
      <c r="V17" s="11"/>
    </row>
    <row r="18" spans="1:22" ht="15" customHeight="1" thickBot="1" x14ac:dyDescent="0.3">
      <c r="A18" s="11"/>
      <c r="B18" s="3">
        <v>9</v>
      </c>
      <c r="C18" t="s">
        <v>114</v>
      </c>
      <c r="D18" s="11"/>
      <c r="E18" s="11"/>
      <c r="F18" s="11"/>
      <c r="G18" s="11"/>
      <c r="H18" s="11"/>
      <c r="I18" s="11"/>
      <c r="K18" s="11"/>
      <c r="L18" s="55"/>
      <c r="M18" s="11"/>
      <c r="N18" s="86"/>
      <c r="O18" s="105"/>
      <c r="P18" s="29"/>
      <c r="Q18" s="29"/>
      <c r="R18" s="29"/>
      <c r="S18" s="11"/>
      <c r="T18" s="11"/>
      <c r="U18" s="11"/>
      <c r="V18" s="11"/>
    </row>
    <row r="19" spans="1:22" ht="18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K19" s="11"/>
      <c r="L19" s="55"/>
      <c r="M19" s="104" t="s">
        <v>91</v>
      </c>
      <c r="N19" s="103" t="s">
        <v>92</v>
      </c>
      <c r="O19" s="105"/>
      <c r="P19" s="143"/>
      <c r="Q19" s="113" t="s">
        <v>93</v>
      </c>
      <c r="R19" s="163"/>
      <c r="S19" s="11"/>
      <c r="T19" s="11"/>
      <c r="U19" s="11"/>
      <c r="V19" s="11"/>
    </row>
    <row r="20" spans="1:22" ht="18" customHeight="1" thickBot="1" x14ac:dyDescent="0.3">
      <c r="A20" s="11"/>
      <c r="B20" s="11"/>
      <c r="C20" s="11"/>
      <c r="D20" s="11"/>
      <c r="E20" s="11"/>
      <c r="F20" s="11"/>
      <c r="G20" s="11"/>
      <c r="H20" s="11"/>
      <c r="I20" s="11"/>
      <c r="K20" s="11"/>
      <c r="L20" s="55"/>
      <c r="M20" s="11"/>
      <c r="N20" s="86"/>
      <c r="O20" s="105"/>
      <c r="P20" s="143"/>
      <c r="Q20" s="113" t="s">
        <v>94</v>
      </c>
      <c r="R20" s="164"/>
      <c r="S20" s="11"/>
      <c r="T20" s="11"/>
      <c r="U20" s="11"/>
      <c r="V20" s="11"/>
    </row>
    <row r="21" spans="1:22" ht="18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K21" s="11"/>
      <c r="L21" s="55"/>
      <c r="M21" s="11"/>
      <c r="N21" s="86"/>
      <c r="O21" s="106"/>
      <c r="P21" s="108"/>
      <c r="Q21" s="107"/>
      <c r="R21" s="162" t="s">
        <v>95</v>
      </c>
      <c r="S21" s="11"/>
      <c r="T21" s="11"/>
      <c r="U21" s="11"/>
      <c r="V21" s="11"/>
    </row>
    <row r="22" spans="1:22" ht="1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K22" s="11"/>
      <c r="L22" s="55"/>
      <c r="M22" s="11"/>
      <c r="N22" s="86"/>
      <c r="O22" s="106"/>
      <c r="P22" s="108"/>
      <c r="Q22" s="107"/>
      <c r="R22" s="109"/>
      <c r="S22" s="11"/>
      <c r="T22" s="11"/>
      <c r="U22" s="11"/>
      <c r="V22" s="11"/>
    </row>
    <row r="23" spans="1:22" ht="9.9499999999999993" customHeight="1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K23" s="11"/>
      <c r="L23" s="55"/>
      <c r="M23" s="11"/>
      <c r="N23" s="86"/>
      <c r="O23" s="106"/>
      <c r="P23" s="114"/>
      <c r="Q23" s="115"/>
      <c r="R23" s="116"/>
      <c r="S23" s="117"/>
      <c r="T23" s="118"/>
      <c r="U23" s="11"/>
      <c r="V23" s="11"/>
    </row>
    <row r="24" spans="1:22" ht="18" customHeight="1" thickBot="1" x14ac:dyDescent="0.3">
      <c r="A24" s="11"/>
      <c r="B24" s="11"/>
      <c r="C24" s="11"/>
      <c r="D24" s="11"/>
      <c r="E24" s="11"/>
      <c r="F24" s="11"/>
      <c r="G24" s="11"/>
      <c r="H24" s="11"/>
      <c r="I24" s="11"/>
      <c r="K24" s="11"/>
      <c r="L24" s="55"/>
      <c r="M24" s="104" t="s">
        <v>96</v>
      </c>
      <c r="N24" s="103" t="s">
        <v>97</v>
      </c>
      <c r="O24" s="105"/>
      <c r="P24" s="119" t="s">
        <v>98</v>
      </c>
      <c r="Q24" s="141"/>
      <c r="R24" s="121" t="s">
        <v>99</v>
      </c>
      <c r="S24" s="141"/>
      <c r="T24" s="123"/>
      <c r="U24" s="11"/>
      <c r="V24" s="11"/>
    </row>
    <row r="25" spans="1:22" ht="9.9499999999999993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K25" s="11"/>
      <c r="L25" s="55"/>
      <c r="M25" s="104"/>
      <c r="N25" s="103"/>
      <c r="O25" s="105"/>
      <c r="P25" s="120"/>
      <c r="Q25" s="125"/>
      <c r="R25" s="122"/>
      <c r="S25" s="125"/>
      <c r="T25" s="124"/>
      <c r="U25" s="11"/>
      <c r="V25" s="11"/>
    </row>
    <row r="26" spans="1:22" ht="1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K26" s="11"/>
      <c r="L26" s="55"/>
      <c r="M26" s="104"/>
      <c r="N26" s="103"/>
      <c r="O26" s="105"/>
      <c r="P26" s="113"/>
      <c r="Q26" s="112"/>
      <c r="R26" s="113"/>
      <c r="S26" s="112"/>
      <c r="T26" s="11"/>
      <c r="U26" s="11"/>
      <c r="V26" s="11"/>
    </row>
    <row r="27" spans="1:22" ht="9.9499999999999993" customHeight="1" thickBot="1" x14ac:dyDescent="0.3">
      <c r="A27" s="11"/>
      <c r="B27" s="11"/>
      <c r="C27" s="11"/>
      <c r="D27" s="11"/>
      <c r="E27" s="11"/>
      <c r="F27" s="11"/>
      <c r="G27" s="11"/>
      <c r="H27" s="11"/>
      <c r="I27" s="11"/>
      <c r="K27" s="12"/>
      <c r="L27" s="101"/>
      <c r="M27" s="110"/>
      <c r="N27" s="111"/>
      <c r="O27" s="126"/>
      <c r="P27" s="128"/>
      <c r="Q27" s="129"/>
      <c r="R27" s="130"/>
      <c r="S27" s="117"/>
      <c r="T27" s="117"/>
      <c r="U27" s="118"/>
      <c r="V27" s="11"/>
    </row>
    <row r="28" spans="1:22" ht="18" customHeight="1" thickBot="1" x14ac:dyDescent="0.3">
      <c r="A28" s="11"/>
      <c r="B28" s="11"/>
      <c r="C28" s="11"/>
      <c r="D28" s="11"/>
      <c r="E28" s="11"/>
      <c r="F28" s="11"/>
      <c r="G28" s="11"/>
      <c r="H28" s="11"/>
      <c r="I28" s="11"/>
      <c r="K28" s="11"/>
      <c r="L28" s="55"/>
      <c r="M28" s="11"/>
      <c r="N28" s="135" t="s">
        <v>102</v>
      </c>
      <c r="O28" s="119" t="s">
        <v>100</v>
      </c>
      <c r="P28" s="141"/>
      <c r="Q28" s="121" t="s">
        <v>101</v>
      </c>
      <c r="R28" s="141"/>
      <c r="S28" s="121" t="s">
        <v>99</v>
      </c>
      <c r="T28" s="141"/>
      <c r="U28" s="123"/>
      <c r="V28" s="11"/>
    </row>
    <row r="29" spans="1:22" ht="9.9499999999999993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K29" s="11"/>
      <c r="L29" s="55"/>
      <c r="M29" s="11"/>
      <c r="N29" s="86"/>
      <c r="O29" s="127"/>
      <c r="P29" s="131"/>
      <c r="Q29" s="132"/>
      <c r="R29" s="133"/>
      <c r="S29" s="134"/>
      <c r="T29" s="134"/>
      <c r="U29" s="124"/>
      <c r="V29" s="11"/>
    </row>
    <row r="30" spans="1:22" ht="9.9499999999999993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K30" s="11"/>
      <c r="L30" s="55"/>
      <c r="M30" s="11"/>
      <c r="N30" s="86"/>
      <c r="O30" s="106"/>
      <c r="P30" s="108"/>
      <c r="Q30" s="107"/>
      <c r="R30" s="109"/>
      <c r="S30" s="11"/>
      <c r="T30" s="11"/>
      <c r="U30" s="11"/>
      <c r="V30" s="11"/>
    </row>
    <row r="31" spans="1:22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K31" s="11"/>
      <c r="L31" s="55"/>
      <c r="M31" s="11"/>
      <c r="N31" s="136"/>
      <c r="O31" s="106"/>
      <c r="P31" s="108"/>
      <c r="Q31" s="107"/>
      <c r="R31" s="137" t="s">
        <v>103</v>
      </c>
      <c r="S31" s="11"/>
      <c r="T31" s="11"/>
      <c r="U31" s="11"/>
      <c r="V31" s="11"/>
    </row>
    <row r="32" spans="1:22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K32" s="11"/>
      <c r="L32" s="55"/>
      <c r="M32" s="11"/>
      <c r="N32" s="86"/>
      <c r="O32" s="106"/>
      <c r="P32" s="108"/>
      <c r="Q32" s="107"/>
      <c r="R32" s="109"/>
      <c r="S32" s="11"/>
      <c r="T32" s="11"/>
      <c r="U32" s="11"/>
      <c r="V32" s="11"/>
    </row>
    <row r="33" spans="1:22" ht="15" customHeight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K33" s="11"/>
      <c r="L33" s="55"/>
      <c r="M33" s="11"/>
      <c r="N33" s="86"/>
      <c r="O33" s="106"/>
      <c r="P33" s="108"/>
      <c r="Q33" s="107"/>
      <c r="R33" s="109"/>
      <c r="S33" s="11"/>
      <c r="T33" s="11"/>
      <c r="U33" s="11"/>
      <c r="V33" s="11"/>
    </row>
    <row r="34" spans="1:22" ht="18" customHeight="1" thickBot="1" x14ac:dyDescent="0.3">
      <c r="A34" s="11"/>
      <c r="B34" s="11"/>
      <c r="C34" s="11"/>
      <c r="D34" s="11"/>
      <c r="E34" s="11"/>
      <c r="F34" s="11"/>
      <c r="G34" s="11"/>
      <c r="H34" s="11"/>
      <c r="I34" s="11"/>
      <c r="K34" s="11"/>
      <c r="L34" s="55"/>
      <c r="M34" s="104" t="s">
        <v>104</v>
      </c>
      <c r="N34" s="103" t="s">
        <v>105</v>
      </c>
      <c r="O34" s="105"/>
      <c r="P34" s="140"/>
      <c r="Q34" s="141"/>
      <c r="R34" s="109"/>
      <c r="S34" s="11"/>
      <c r="T34" s="11"/>
      <c r="U34" s="11"/>
      <c r="V34" s="11"/>
    </row>
    <row r="35" spans="1:22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K35" s="11"/>
      <c r="L35" s="55"/>
      <c r="M35" s="11"/>
      <c r="N35" s="86"/>
      <c r="O35" s="106"/>
      <c r="P35" s="108"/>
      <c r="Q35" s="107"/>
      <c r="R35" s="109"/>
      <c r="S35" s="11"/>
      <c r="T35" s="11"/>
      <c r="U35" s="11"/>
      <c r="V35" s="11"/>
    </row>
    <row r="36" spans="1:22" ht="15" customHeight="1" x14ac:dyDescent="0.25">
      <c r="A36" s="11"/>
      <c r="K36" s="11"/>
      <c r="L36" s="55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8"/>
      <c r="M37" s="8"/>
      <c r="N37" s="8"/>
      <c r="O37" s="8"/>
      <c r="P37" s="8"/>
      <c r="Q37" s="8"/>
      <c r="R37" s="8"/>
      <c r="S37" s="8"/>
      <c r="T37" s="8"/>
      <c r="U37" s="8"/>
      <c r="V37" s="8"/>
    </row>
  </sheetData>
  <sheetProtection sheet="1" objects="1" scenarios="1"/>
  <mergeCells count="2">
    <mergeCell ref="O15:R15"/>
    <mergeCell ref="O16:R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workbookViewId="0">
      <selection activeCell="S15" sqref="S15"/>
    </sheetView>
  </sheetViews>
  <sheetFormatPr baseColWidth="10" defaultRowHeight="15" x14ac:dyDescent="0.25"/>
  <cols>
    <col min="1" max="1" width="1.7109375" customWidth="1"/>
    <col min="2" max="10" width="10.7109375" hidden="1" customWidth="1"/>
    <col min="11" max="11" width="9.7109375" customWidth="1"/>
    <col min="12" max="12" width="5.7109375" style="2" customWidth="1"/>
    <col min="13" max="21" width="10.7109375" customWidth="1"/>
    <col min="22" max="22" width="1.7109375" customWidth="1"/>
  </cols>
  <sheetData>
    <row r="1" spans="1:22" ht="9.9499999999999993" customHeight="1" x14ac:dyDescent="0.25">
      <c r="A1" s="11"/>
      <c r="K1" s="11"/>
      <c r="L1" s="55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8" customHeight="1" x14ac:dyDescent="0.25">
      <c r="A2" s="11"/>
      <c r="K2" s="54" t="s">
        <v>115</v>
      </c>
      <c r="L2" s="53" t="s">
        <v>116</v>
      </c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8" customHeight="1" x14ac:dyDescent="0.25">
      <c r="A3" s="11"/>
      <c r="K3" s="11"/>
      <c r="L3" s="53" t="s">
        <v>120</v>
      </c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5" customHeight="1" thickBot="1" x14ac:dyDescent="0.3">
      <c r="A4" s="11"/>
      <c r="B4" s="11"/>
      <c r="C4" s="57"/>
      <c r="D4" s="64" t="str">
        <f>IF(COUNT(D5:D6)&lt;2,CHAR(32),100-D5-D6)</f>
        <v xml:space="preserve"> </v>
      </c>
      <c r="E4" s="11"/>
      <c r="F4" s="11"/>
      <c r="G4" s="11"/>
      <c r="H4" s="11"/>
      <c r="I4" s="11"/>
      <c r="K4" s="11"/>
      <c r="L4" s="53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8" customHeight="1" thickBot="1" x14ac:dyDescent="0.3">
      <c r="A5" s="11"/>
      <c r="B5" s="11"/>
      <c r="C5" s="57"/>
      <c r="D5" s="64" t="str">
        <f>IF(COUNT(Alumno!I3:J3)&lt;2,CHAR(32),IF(Alumno!I3=3,20,21+Alumno!J3))</f>
        <v xml:space="preserve"> </v>
      </c>
      <c r="E5" s="11"/>
      <c r="F5" s="11"/>
      <c r="G5" s="11"/>
      <c r="H5" s="11"/>
      <c r="I5" s="11"/>
      <c r="K5" s="11"/>
      <c r="L5" s="53" t="s">
        <v>46</v>
      </c>
      <c r="M5" s="11"/>
      <c r="N5" s="87" t="s">
        <v>117</v>
      </c>
      <c r="O5" s="77" t="str">
        <f>IF(COUNT(D4)&lt;1,CHAR(32),D4)</f>
        <v xml:space="preserve"> </v>
      </c>
      <c r="P5" s="88" t="s">
        <v>56</v>
      </c>
      <c r="Q5" s="145" t="s">
        <v>121</v>
      </c>
      <c r="R5" s="77" t="str">
        <f>IF(COUNT(D7)&lt;1,CHAR(32),D7)</f>
        <v xml:space="preserve"> </v>
      </c>
      <c r="S5" s="11"/>
      <c r="T5" s="88"/>
      <c r="U5" s="11"/>
      <c r="V5" s="11"/>
    </row>
    <row r="6" spans="1:22" ht="15" customHeight="1" thickBot="1" x14ac:dyDescent="0.3">
      <c r="A6" s="11"/>
      <c r="B6" s="11"/>
      <c r="C6" s="57"/>
      <c r="D6" s="64" t="str">
        <f>IF(COUNT(D5)&lt;1,CHAR(32),ROUND(D5/2+2,0))</f>
        <v xml:space="preserve"> </v>
      </c>
      <c r="E6" s="11"/>
      <c r="F6" s="11"/>
      <c r="G6" s="11"/>
      <c r="H6" s="11"/>
      <c r="I6" s="11"/>
      <c r="K6" s="11"/>
      <c r="L6" s="55"/>
      <c r="M6" s="11"/>
      <c r="N6" s="89"/>
      <c r="O6" s="90"/>
      <c r="P6" s="11"/>
      <c r="Q6" s="11"/>
      <c r="R6" s="89"/>
      <c r="S6" s="11"/>
      <c r="T6" s="11"/>
      <c r="U6" s="11"/>
      <c r="V6" s="11"/>
    </row>
    <row r="7" spans="1:22" ht="18" customHeight="1" thickBot="1" x14ac:dyDescent="0.3">
      <c r="A7" s="11"/>
      <c r="B7" s="11"/>
      <c r="C7" s="57"/>
      <c r="D7" s="64" t="str">
        <f>IF(COUNT(D5)&lt;1,CHAR(32),IF(D5=10,4,5))</f>
        <v xml:space="preserve"> </v>
      </c>
      <c r="E7" s="11"/>
      <c r="F7" s="11"/>
      <c r="G7" s="11"/>
      <c r="H7" s="11"/>
      <c r="I7" s="11"/>
      <c r="K7" s="11"/>
      <c r="L7" s="55"/>
      <c r="M7" s="11"/>
      <c r="N7" s="87" t="s">
        <v>118</v>
      </c>
      <c r="O7" s="77" t="str">
        <f>IF(COUNT(D5)&lt;1,CHAR(32),D5)</f>
        <v xml:space="preserve"> </v>
      </c>
      <c r="P7" s="88" t="s">
        <v>56</v>
      </c>
      <c r="R7" s="87"/>
      <c r="S7" s="11"/>
      <c r="T7" s="88"/>
      <c r="U7" s="11"/>
      <c r="V7" s="11"/>
    </row>
    <row r="8" spans="1:22" ht="15" customHeight="1" thickBot="1" x14ac:dyDescent="0.3">
      <c r="A8" s="11"/>
      <c r="B8" s="11"/>
      <c r="C8" s="11"/>
      <c r="D8" s="11"/>
      <c r="E8" s="11"/>
      <c r="F8" s="11"/>
      <c r="G8" s="11"/>
      <c r="H8" s="11"/>
      <c r="I8" s="11"/>
      <c r="K8" s="11"/>
      <c r="L8" s="55"/>
      <c r="M8" s="11"/>
      <c r="N8" s="89"/>
      <c r="O8" s="90"/>
      <c r="P8" s="11"/>
      <c r="Q8" s="11"/>
      <c r="R8" s="89"/>
      <c r="S8" s="11"/>
      <c r="T8" s="11"/>
      <c r="U8" s="11"/>
      <c r="V8" s="11"/>
    </row>
    <row r="9" spans="1:22" ht="18" customHeight="1" thickBot="1" x14ac:dyDescent="0.3">
      <c r="A9" s="11"/>
      <c r="B9" s="3">
        <v>0</v>
      </c>
      <c r="C9" t="s">
        <v>122</v>
      </c>
      <c r="D9" s="11"/>
      <c r="E9" s="11"/>
      <c r="F9" s="11"/>
      <c r="G9" s="11"/>
      <c r="H9" s="11"/>
      <c r="I9" s="11"/>
      <c r="K9" s="11"/>
      <c r="L9" s="55"/>
      <c r="M9" s="11"/>
      <c r="N9" s="87" t="s">
        <v>119</v>
      </c>
      <c r="O9" s="77" t="str">
        <f>IF(COUNT(D6)&lt;1,CHAR(32),D6)</f>
        <v xml:space="preserve"> </v>
      </c>
      <c r="P9" s="88" t="s">
        <v>56</v>
      </c>
      <c r="R9" s="87"/>
      <c r="S9" s="11"/>
      <c r="T9" s="88"/>
      <c r="U9" s="11"/>
      <c r="V9" s="11"/>
    </row>
    <row r="10" spans="1:22" ht="18" customHeight="1" thickBot="1" x14ac:dyDescent="0.3">
      <c r="A10" s="11"/>
      <c r="B10" s="3">
        <v>1</v>
      </c>
      <c r="C10" t="s">
        <v>123</v>
      </c>
      <c r="D10" s="11"/>
      <c r="E10" s="11"/>
      <c r="F10" s="11"/>
      <c r="G10" s="11"/>
      <c r="H10" s="11"/>
      <c r="I10" s="11"/>
      <c r="K10" s="11"/>
      <c r="L10" s="55"/>
      <c r="M10" s="11"/>
      <c r="N10" s="86"/>
      <c r="O10" s="91"/>
      <c r="P10" s="91"/>
      <c r="Q10" s="11"/>
      <c r="R10" s="11"/>
      <c r="S10" s="11"/>
      <c r="T10" s="11"/>
      <c r="U10" s="11"/>
      <c r="V10" s="11"/>
    </row>
    <row r="11" spans="1:22" ht="18" customHeight="1" thickTop="1" x14ac:dyDescent="0.25">
      <c r="A11" s="11"/>
      <c r="B11" s="3">
        <v>2</v>
      </c>
      <c r="C11" t="s">
        <v>124</v>
      </c>
      <c r="E11" s="11"/>
      <c r="F11" s="11"/>
      <c r="G11" s="11"/>
      <c r="H11" s="11"/>
      <c r="I11" s="11"/>
      <c r="K11" s="11"/>
      <c r="L11" s="48" t="s">
        <v>32</v>
      </c>
      <c r="M11" s="39"/>
      <c r="N11" s="68"/>
      <c r="O11" s="68"/>
      <c r="P11" s="68"/>
      <c r="Q11" s="39"/>
      <c r="R11" s="39"/>
      <c r="S11" s="39"/>
      <c r="T11" s="40"/>
      <c r="U11" s="12"/>
      <c r="V11" s="11"/>
    </row>
    <row r="12" spans="1:22" ht="18" customHeight="1" x14ac:dyDescent="0.25">
      <c r="A12" s="11"/>
      <c r="B12" s="3">
        <v>3</v>
      </c>
      <c r="C12" t="s">
        <v>125</v>
      </c>
      <c r="E12" s="11"/>
      <c r="F12" s="11"/>
      <c r="G12" s="11"/>
      <c r="H12" s="11"/>
      <c r="I12" s="11"/>
      <c r="K12" s="11"/>
      <c r="L12" s="41"/>
      <c r="M12" s="49" t="str">
        <f>IF(COUNT(Alumno!K3)=0,CHAR(32),VLOOKUP(Alumno!K3,B9:C18,2))</f>
        <v xml:space="preserve"> </v>
      </c>
      <c r="N12" s="69"/>
      <c r="O12" s="69"/>
      <c r="P12" s="69"/>
      <c r="Q12" s="42"/>
      <c r="R12" s="42"/>
      <c r="S12" s="42"/>
      <c r="T12" s="43"/>
      <c r="U12" s="12"/>
      <c r="V12" s="11"/>
    </row>
    <row r="13" spans="1:22" ht="18" customHeight="1" thickBot="1" x14ac:dyDescent="0.3">
      <c r="A13" s="11"/>
      <c r="B13" s="3">
        <v>4</v>
      </c>
      <c r="C13" t="s">
        <v>126</v>
      </c>
      <c r="E13" s="11"/>
      <c r="F13" s="11"/>
      <c r="G13" s="11"/>
      <c r="H13" s="11"/>
      <c r="I13" s="11"/>
      <c r="K13" s="11"/>
      <c r="L13" s="71"/>
      <c r="M13" s="72"/>
      <c r="N13" s="73"/>
      <c r="O13" s="73"/>
      <c r="P13" s="73"/>
      <c r="Q13" s="46"/>
      <c r="R13" s="46"/>
      <c r="S13" s="46"/>
      <c r="T13" s="47"/>
      <c r="U13" s="102"/>
      <c r="V13" s="11"/>
    </row>
    <row r="14" spans="1:22" ht="18" customHeight="1" thickTop="1" thickBot="1" x14ac:dyDescent="0.3">
      <c r="A14" s="11"/>
      <c r="B14" s="3">
        <v>5</v>
      </c>
      <c r="C14" t="s">
        <v>127</v>
      </c>
      <c r="E14" s="11"/>
      <c r="F14" s="11"/>
      <c r="G14" s="11"/>
      <c r="H14" s="11"/>
      <c r="I14" s="11"/>
      <c r="K14" s="11"/>
      <c r="L14" s="55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 x14ac:dyDescent="0.25">
      <c r="A15" s="11"/>
      <c r="B15" s="3">
        <v>6</v>
      </c>
      <c r="C15" t="s">
        <v>129</v>
      </c>
      <c r="D15" s="11"/>
      <c r="E15" s="11"/>
      <c r="F15" s="11"/>
      <c r="G15" s="11"/>
      <c r="H15" s="11"/>
      <c r="I15" s="11"/>
      <c r="K15" s="11"/>
      <c r="L15" s="55"/>
      <c r="M15" s="104" t="s">
        <v>87</v>
      </c>
      <c r="N15" s="103" t="s">
        <v>86</v>
      </c>
      <c r="O15" s="217" t="s">
        <v>132</v>
      </c>
      <c r="P15" s="218"/>
      <c r="Q15" s="218"/>
      <c r="R15" s="219"/>
      <c r="S15" s="163"/>
      <c r="T15" s="11"/>
      <c r="U15" s="11"/>
      <c r="V15" s="11"/>
    </row>
    <row r="16" spans="1:22" ht="18" customHeight="1" thickBot="1" x14ac:dyDescent="0.3">
      <c r="A16" s="11"/>
      <c r="B16" s="3">
        <v>7</v>
      </c>
      <c r="C16" t="s">
        <v>130</v>
      </c>
      <c r="D16" s="11"/>
      <c r="E16" s="11"/>
      <c r="F16" s="11"/>
      <c r="G16" s="11"/>
      <c r="H16" s="11"/>
      <c r="I16" s="11"/>
      <c r="K16" s="11"/>
      <c r="L16" s="55"/>
      <c r="M16" s="11"/>
      <c r="N16" s="86"/>
      <c r="O16" s="217" t="s">
        <v>133</v>
      </c>
      <c r="P16" s="218"/>
      <c r="Q16" s="218"/>
      <c r="R16" s="219"/>
      <c r="S16" s="164"/>
      <c r="T16" s="11"/>
      <c r="U16" s="11"/>
      <c r="V16" s="11"/>
    </row>
    <row r="17" spans="1:22" ht="18" customHeight="1" x14ac:dyDescent="0.25">
      <c r="A17" s="11"/>
      <c r="B17" s="3">
        <v>8</v>
      </c>
      <c r="C17" t="s">
        <v>131</v>
      </c>
      <c r="D17" s="11"/>
      <c r="E17" s="11"/>
      <c r="F17" s="11"/>
      <c r="G17" s="11"/>
      <c r="H17" s="11"/>
      <c r="I17" s="11"/>
      <c r="K17" s="11"/>
      <c r="L17" s="55"/>
      <c r="M17" s="11"/>
      <c r="N17" s="86"/>
      <c r="O17" s="106"/>
      <c r="P17" s="108"/>
      <c r="Q17" s="107"/>
      <c r="R17" s="107"/>
      <c r="S17" s="162" t="s">
        <v>90</v>
      </c>
      <c r="T17" s="11"/>
      <c r="U17" s="11"/>
      <c r="V17" s="11"/>
    </row>
    <row r="18" spans="1:22" ht="15" customHeight="1" thickBot="1" x14ac:dyDescent="0.3">
      <c r="A18" s="11"/>
      <c r="B18" s="3">
        <v>9</v>
      </c>
      <c r="C18" t="s">
        <v>128</v>
      </c>
      <c r="D18" s="11"/>
      <c r="E18" s="11"/>
      <c r="F18" s="11"/>
      <c r="G18" s="11"/>
      <c r="H18" s="11"/>
      <c r="I18" s="11"/>
      <c r="K18" s="11"/>
      <c r="L18" s="55"/>
      <c r="M18" s="11"/>
      <c r="N18" s="86"/>
      <c r="O18" s="138"/>
      <c r="P18" s="139"/>
      <c r="Q18" s="139"/>
      <c r="R18" s="139"/>
      <c r="S18" s="11"/>
      <c r="T18" s="11"/>
      <c r="U18" s="11"/>
      <c r="V18" s="11"/>
    </row>
    <row r="19" spans="1:22" ht="18" customHeight="1" x14ac:dyDescent="0.25">
      <c r="A19" s="11"/>
      <c r="B19" s="3"/>
      <c r="D19" s="11"/>
      <c r="E19" s="11"/>
      <c r="F19" s="11"/>
      <c r="G19" s="11"/>
      <c r="H19" s="11"/>
      <c r="I19" s="11"/>
      <c r="K19" s="11"/>
      <c r="L19" s="55"/>
      <c r="M19" s="104" t="s">
        <v>91</v>
      </c>
      <c r="N19" s="103" t="s">
        <v>92</v>
      </c>
      <c r="O19" s="138"/>
      <c r="P19" s="138"/>
      <c r="Q19" s="113" t="s">
        <v>93</v>
      </c>
      <c r="R19" s="163"/>
      <c r="S19" s="11"/>
      <c r="T19" s="11"/>
      <c r="U19" s="11"/>
      <c r="V19" s="11"/>
    </row>
    <row r="20" spans="1:22" ht="18" customHeight="1" thickBot="1" x14ac:dyDescent="0.3">
      <c r="A20" s="11"/>
      <c r="B20" s="3">
        <v>0</v>
      </c>
      <c r="C20" t="s">
        <v>134</v>
      </c>
      <c r="D20" s="11"/>
      <c r="E20" s="11"/>
      <c r="F20" s="11"/>
      <c r="G20" s="11"/>
      <c r="H20" s="11"/>
      <c r="I20" s="11"/>
      <c r="K20" s="11"/>
      <c r="L20" s="55"/>
      <c r="M20" s="11"/>
      <c r="N20" s="86"/>
      <c r="O20" s="138"/>
      <c r="P20" s="138"/>
      <c r="Q20" s="113" t="s">
        <v>94</v>
      </c>
      <c r="R20" s="164"/>
      <c r="S20" s="11"/>
      <c r="T20" s="11"/>
      <c r="U20" s="11"/>
      <c r="V20" s="11"/>
    </row>
    <row r="21" spans="1:22" ht="18" customHeight="1" x14ac:dyDescent="0.25">
      <c r="A21" s="11"/>
      <c r="B21" s="3">
        <v>1</v>
      </c>
      <c r="C21" t="s">
        <v>135</v>
      </c>
      <c r="D21" s="11"/>
      <c r="E21" s="11"/>
      <c r="F21" s="11"/>
      <c r="G21" s="11"/>
      <c r="H21" s="11"/>
      <c r="I21" s="11"/>
      <c r="K21" s="11"/>
      <c r="L21" s="55"/>
      <c r="M21" s="11"/>
      <c r="N21" s="86"/>
      <c r="O21" s="106"/>
      <c r="P21" s="108"/>
      <c r="Q21" s="107"/>
      <c r="R21" s="162" t="s">
        <v>95</v>
      </c>
      <c r="S21" s="11"/>
      <c r="T21" s="11"/>
      <c r="U21" s="11"/>
      <c r="V21" s="11"/>
    </row>
    <row r="22" spans="1:22" ht="15" customHeight="1" x14ac:dyDescent="0.25">
      <c r="A22" s="11"/>
      <c r="B22" s="3">
        <v>2</v>
      </c>
      <c r="C22" t="s">
        <v>136</v>
      </c>
      <c r="D22" s="11"/>
      <c r="E22" s="11"/>
      <c r="F22" s="11"/>
      <c r="G22" s="11"/>
      <c r="H22" s="11"/>
      <c r="I22" s="11"/>
      <c r="K22" s="11"/>
      <c r="L22" s="55"/>
      <c r="M22" s="11"/>
      <c r="N22" s="86"/>
      <c r="O22" s="106"/>
      <c r="P22" s="108"/>
      <c r="Q22" s="107"/>
      <c r="R22" s="109"/>
      <c r="S22" s="11"/>
      <c r="T22" s="11"/>
      <c r="U22" s="11"/>
      <c r="V22" s="11"/>
    </row>
    <row r="23" spans="1:22" ht="9.9499999999999993" customHeight="1" thickBot="1" x14ac:dyDescent="0.3">
      <c r="A23" s="11"/>
      <c r="B23" s="3">
        <v>3</v>
      </c>
      <c r="C23" t="s">
        <v>137</v>
      </c>
      <c r="D23" s="11"/>
      <c r="E23" s="11"/>
      <c r="F23" s="11"/>
      <c r="G23" s="11"/>
      <c r="H23" s="11"/>
      <c r="I23" s="11"/>
      <c r="K23" s="11"/>
      <c r="L23" s="55"/>
      <c r="M23" s="11"/>
      <c r="N23" s="86"/>
      <c r="O23" s="106"/>
      <c r="P23" s="114"/>
      <c r="Q23" s="115"/>
      <c r="R23" s="116"/>
      <c r="S23" s="117"/>
      <c r="T23" s="118"/>
      <c r="U23" s="11"/>
      <c r="V23" s="11"/>
    </row>
    <row r="24" spans="1:22" ht="18" customHeight="1" thickBot="1" x14ac:dyDescent="0.3">
      <c r="A24" s="11"/>
      <c r="B24" s="3">
        <v>4</v>
      </c>
      <c r="C24" t="s">
        <v>136</v>
      </c>
      <c r="D24" s="11"/>
      <c r="E24" s="11"/>
      <c r="F24" s="11"/>
      <c r="G24" s="11"/>
      <c r="H24" s="11"/>
      <c r="I24" s="11"/>
      <c r="K24" s="11"/>
      <c r="L24" s="55"/>
      <c r="M24" s="104" t="s">
        <v>96</v>
      </c>
      <c r="N24" s="103" t="s">
        <v>97</v>
      </c>
      <c r="O24" s="138"/>
      <c r="P24" s="119" t="s">
        <v>98</v>
      </c>
      <c r="Q24" s="141"/>
      <c r="R24" s="121" t="s">
        <v>99</v>
      </c>
      <c r="S24" s="141"/>
      <c r="T24" s="123"/>
      <c r="U24" s="11"/>
      <c r="V24" s="11"/>
    </row>
    <row r="25" spans="1:22" ht="9.9499999999999993" customHeight="1" x14ac:dyDescent="0.25">
      <c r="A25" s="11"/>
      <c r="B25" s="3">
        <v>5</v>
      </c>
      <c r="C25" t="s">
        <v>137</v>
      </c>
      <c r="D25" s="11"/>
      <c r="E25" s="11"/>
      <c r="F25" s="11"/>
      <c r="G25" s="11"/>
      <c r="H25" s="11"/>
      <c r="I25" s="11"/>
      <c r="K25" s="11"/>
      <c r="L25" s="55"/>
      <c r="M25" s="104"/>
      <c r="N25" s="103"/>
      <c r="O25" s="138"/>
      <c r="P25" s="120"/>
      <c r="Q25" s="125"/>
      <c r="R25" s="122"/>
      <c r="S25" s="125"/>
      <c r="T25" s="124"/>
      <c r="U25" s="11"/>
      <c r="V25" s="11"/>
    </row>
    <row r="26" spans="1:22" ht="14.1" customHeight="1" x14ac:dyDescent="0.25">
      <c r="A26" s="11"/>
      <c r="B26" s="3">
        <v>6</v>
      </c>
      <c r="C26" t="s">
        <v>135</v>
      </c>
      <c r="D26" s="11"/>
      <c r="E26" s="11"/>
      <c r="F26" s="11"/>
      <c r="G26" s="11"/>
      <c r="H26" s="11"/>
      <c r="I26" s="11"/>
      <c r="K26" s="11"/>
      <c r="L26" s="55"/>
      <c r="M26" s="104"/>
      <c r="N26" s="103"/>
      <c r="O26" s="138"/>
      <c r="P26" s="113"/>
      <c r="Q26" s="112"/>
      <c r="R26" s="113"/>
      <c r="S26" s="112"/>
      <c r="T26" s="11"/>
      <c r="U26" s="11"/>
      <c r="V26" s="11"/>
    </row>
    <row r="27" spans="1:22" ht="9.9499999999999993" customHeight="1" thickBot="1" x14ac:dyDescent="0.3">
      <c r="A27" s="11"/>
      <c r="B27" s="3">
        <v>7</v>
      </c>
      <c r="C27" t="s">
        <v>138</v>
      </c>
      <c r="D27" s="11"/>
      <c r="E27" s="11"/>
      <c r="F27" s="11"/>
      <c r="G27" s="11"/>
      <c r="H27" s="11"/>
      <c r="I27" s="11"/>
      <c r="K27" s="12"/>
      <c r="L27" s="101"/>
      <c r="M27" s="110"/>
      <c r="N27" s="111"/>
      <c r="O27" s="126"/>
      <c r="P27" s="128"/>
      <c r="Q27" s="129"/>
      <c r="R27" s="130"/>
      <c r="S27" s="117"/>
      <c r="T27" s="117"/>
      <c r="U27" s="118"/>
      <c r="V27" s="11"/>
    </row>
    <row r="28" spans="1:22" ht="18" customHeight="1" thickBot="1" x14ac:dyDescent="0.3">
      <c r="A28" s="11"/>
      <c r="B28" s="3">
        <v>8</v>
      </c>
      <c r="C28" t="s">
        <v>139</v>
      </c>
      <c r="D28" s="11"/>
      <c r="E28" s="11"/>
      <c r="F28" s="11"/>
      <c r="G28" s="11"/>
      <c r="H28" s="11"/>
      <c r="I28" s="11"/>
      <c r="K28" s="11"/>
      <c r="L28" s="55"/>
      <c r="M28" s="11"/>
      <c r="N28" s="135" t="s">
        <v>102</v>
      </c>
      <c r="O28" s="119" t="s">
        <v>100</v>
      </c>
      <c r="P28" s="141"/>
      <c r="Q28" s="121" t="s">
        <v>101</v>
      </c>
      <c r="R28" s="141"/>
      <c r="S28" s="121" t="s">
        <v>99</v>
      </c>
      <c r="T28" s="141"/>
      <c r="U28" s="123"/>
      <c r="V28" s="11"/>
    </row>
    <row r="29" spans="1:22" ht="9.9499999999999993" customHeight="1" x14ac:dyDescent="0.25">
      <c r="A29" s="11"/>
      <c r="B29" s="3">
        <v>9</v>
      </c>
      <c r="C29" t="s">
        <v>140</v>
      </c>
      <c r="D29" s="11"/>
      <c r="E29" s="11"/>
      <c r="F29" s="11"/>
      <c r="G29" s="11"/>
      <c r="H29" s="11"/>
      <c r="I29" s="11"/>
      <c r="K29" s="11"/>
      <c r="L29" s="55"/>
      <c r="M29" s="11"/>
      <c r="N29" s="86"/>
      <c r="O29" s="127"/>
      <c r="P29" s="131"/>
      <c r="Q29" s="132"/>
      <c r="R29" s="133"/>
      <c r="S29" s="134"/>
      <c r="T29" s="134"/>
      <c r="U29" s="124"/>
      <c r="V29" s="11"/>
    </row>
    <row r="30" spans="1:22" ht="9.9499999999999993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K30" s="11"/>
      <c r="L30" s="55"/>
      <c r="M30" s="11"/>
      <c r="N30" s="86"/>
      <c r="O30" s="106"/>
      <c r="P30" s="108"/>
      <c r="Q30" s="107"/>
      <c r="R30" s="109"/>
      <c r="S30" s="11"/>
      <c r="T30" s="11"/>
      <c r="U30" s="11"/>
      <c r="V30" s="11"/>
    </row>
    <row r="31" spans="1:22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K31" s="11"/>
      <c r="L31" s="55"/>
      <c r="M31" s="11"/>
      <c r="N31" s="136"/>
      <c r="O31" s="106"/>
      <c r="P31" s="108"/>
      <c r="Q31" s="107"/>
      <c r="R31" s="137" t="s">
        <v>103</v>
      </c>
      <c r="S31" s="11"/>
      <c r="T31" s="11"/>
      <c r="U31" s="11"/>
      <c r="V31" s="11"/>
    </row>
    <row r="32" spans="1:22" ht="14.1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K32" s="11"/>
      <c r="L32" s="55"/>
      <c r="M32" s="11"/>
      <c r="N32" s="86"/>
      <c r="O32" s="106"/>
      <c r="P32" s="108"/>
      <c r="Q32" s="107"/>
      <c r="R32" s="109"/>
      <c r="S32" s="11"/>
      <c r="T32" s="11"/>
      <c r="U32" s="11"/>
      <c r="V32" s="11"/>
    </row>
    <row r="33" spans="1:22" ht="14.1" customHeight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K33" s="11"/>
      <c r="L33" s="55"/>
      <c r="M33" s="11"/>
      <c r="N33" s="86"/>
      <c r="O33" s="106"/>
      <c r="P33" s="108"/>
      <c r="Q33" s="107"/>
      <c r="R33" s="109"/>
      <c r="S33" s="11"/>
      <c r="T33" s="11"/>
      <c r="U33" s="11"/>
      <c r="V33" s="11"/>
    </row>
    <row r="34" spans="1:22" ht="18" customHeight="1" thickBot="1" x14ac:dyDescent="0.3">
      <c r="A34" s="11"/>
      <c r="B34" s="11"/>
      <c r="C34" s="11"/>
      <c r="D34" s="11"/>
      <c r="E34" s="11"/>
      <c r="F34" s="11"/>
      <c r="G34" s="11"/>
      <c r="H34" s="11"/>
      <c r="I34" s="11"/>
      <c r="K34" s="11"/>
      <c r="L34" s="55"/>
      <c r="M34" s="104" t="s">
        <v>104</v>
      </c>
      <c r="N34" s="103" t="s">
        <v>105</v>
      </c>
      <c r="O34" s="138"/>
      <c r="P34" s="140"/>
      <c r="Q34" s="141"/>
      <c r="R34" s="109"/>
      <c r="S34" s="11"/>
      <c r="T34" s="11"/>
      <c r="U34" s="11"/>
      <c r="V34" s="11"/>
    </row>
    <row r="35" spans="1:22" ht="15" customHeight="1" thickBot="1" x14ac:dyDescent="0.3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6"/>
      <c r="L35" s="147"/>
      <c r="M35" s="146"/>
      <c r="N35" s="148"/>
      <c r="O35" s="149"/>
      <c r="P35" s="150"/>
      <c r="Q35" s="151"/>
      <c r="R35" s="152"/>
      <c r="S35" s="146"/>
      <c r="T35" s="146"/>
      <c r="U35" s="146"/>
      <c r="V35" s="146"/>
    </row>
    <row r="36" spans="1:22" ht="15" customHeight="1" thickTop="1" thickBot="1" x14ac:dyDescent="0.3">
      <c r="A36" s="11"/>
      <c r="B36" s="11"/>
      <c r="C36" s="11"/>
      <c r="D36" s="11"/>
      <c r="E36" s="11"/>
      <c r="F36" s="11"/>
      <c r="G36" s="11"/>
      <c r="H36" s="11"/>
      <c r="I36" s="11"/>
      <c r="K36" s="11"/>
      <c r="L36" s="55"/>
      <c r="M36" s="11"/>
      <c r="N36" s="86"/>
      <c r="O36" s="106"/>
      <c r="P36" s="108"/>
      <c r="Q36" s="107"/>
      <c r="R36" s="109"/>
      <c r="S36" s="11"/>
      <c r="T36" s="11"/>
      <c r="U36" s="11"/>
      <c r="V36" s="11"/>
    </row>
    <row r="37" spans="1:22" ht="15" customHeight="1" thickTop="1" x14ac:dyDescent="0.25">
      <c r="A37" s="11"/>
      <c r="B37" s="11"/>
      <c r="C37" s="11"/>
      <c r="D37" s="11"/>
      <c r="E37" s="11"/>
      <c r="F37" s="11"/>
      <c r="G37" s="11"/>
      <c r="H37" s="11"/>
      <c r="I37" s="11"/>
      <c r="K37" s="11"/>
      <c r="L37" s="48" t="s">
        <v>33</v>
      </c>
      <c r="M37" s="39"/>
      <c r="N37" s="68"/>
      <c r="O37" s="68"/>
      <c r="P37" s="68"/>
      <c r="Q37" s="39"/>
      <c r="R37" s="39"/>
      <c r="S37" s="39"/>
      <c r="T37" s="40"/>
      <c r="U37" s="12"/>
      <c r="V37" s="11"/>
    </row>
    <row r="38" spans="1:22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K38" s="11"/>
      <c r="L38" s="41"/>
      <c r="M38" s="49" t="str">
        <f>IF(COUNT(Alumno!M3)=0,CHAR(32),VLOOKUP(Alumno!M3,B20:C29,2))</f>
        <v xml:space="preserve"> </v>
      </c>
      <c r="N38" s="69"/>
      <c r="O38" s="69"/>
      <c r="P38" s="69"/>
      <c r="Q38" s="42"/>
      <c r="R38" s="42"/>
      <c r="S38" s="42"/>
      <c r="T38" s="43"/>
      <c r="U38" s="12"/>
      <c r="V38" s="11"/>
    </row>
    <row r="39" spans="1:22" ht="15" customHeight="1" thickBot="1" x14ac:dyDescent="0.3">
      <c r="A39" s="11"/>
      <c r="B39" s="11"/>
      <c r="C39" s="11"/>
      <c r="D39" s="11"/>
      <c r="E39" s="11"/>
      <c r="F39" s="11"/>
      <c r="G39" s="11"/>
      <c r="H39" s="11"/>
      <c r="I39" s="11"/>
      <c r="K39" s="11"/>
      <c r="L39" s="71"/>
      <c r="M39" s="72"/>
      <c r="N39" s="73"/>
      <c r="O39" s="73"/>
      <c r="P39" s="73"/>
      <c r="Q39" s="46"/>
      <c r="R39" s="46"/>
      <c r="S39" s="46"/>
      <c r="T39" s="47"/>
      <c r="U39" s="102"/>
      <c r="V39" s="11"/>
    </row>
    <row r="40" spans="1:22" ht="15" customHeight="1" thickTop="1" thickBot="1" x14ac:dyDescent="0.3">
      <c r="A40" s="11"/>
      <c r="B40" s="11"/>
      <c r="C40" s="11"/>
      <c r="D40" s="11"/>
      <c r="E40" s="11"/>
      <c r="F40" s="11"/>
      <c r="G40" s="11"/>
      <c r="H40" s="11"/>
      <c r="I40" s="11"/>
      <c r="K40" s="11"/>
      <c r="L40" s="55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8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K41" s="11"/>
      <c r="L41" s="55"/>
      <c r="M41" s="104" t="s">
        <v>87</v>
      </c>
      <c r="N41" s="103" t="s">
        <v>86</v>
      </c>
      <c r="O41" s="217" t="s">
        <v>141</v>
      </c>
      <c r="P41" s="218"/>
      <c r="Q41" s="218"/>
      <c r="R41" s="219"/>
      <c r="S41" s="163"/>
      <c r="T41" s="11"/>
      <c r="U41" s="11"/>
      <c r="V41" s="11"/>
    </row>
    <row r="42" spans="1:22" ht="18" customHeight="1" thickBot="1" x14ac:dyDescent="0.3">
      <c r="A42" s="11"/>
      <c r="B42" s="11"/>
      <c r="C42" s="11"/>
      <c r="D42" s="11"/>
      <c r="E42" s="11"/>
      <c r="F42" s="11"/>
      <c r="G42" s="11"/>
      <c r="H42" s="11"/>
      <c r="I42" s="11"/>
      <c r="K42" s="11"/>
      <c r="L42" s="55"/>
      <c r="M42" s="11"/>
      <c r="N42" s="86"/>
      <c r="O42" s="217" t="s">
        <v>142</v>
      </c>
      <c r="P42" s="218"/>
      <c r="Q42" s="218"/>
      <c r="R42" s="219"/>
      <c r="S42" s="164"/>
      <c r="T42" s="11"/>
      <c r="U42" s="11"/>
      <c r="V42" s="11"/>
    </row>
    <row r="43" spans="1:22" s="142" customFormat="1" ht="18" customHeight="1" x14ac:dyDescent="0.25">
      <c r="A43" s="157"/>
      <c r="B43" s="157"/>
      <c r="C43" s="157"/>
      <c r="D43" s="157"/>
      <c r="E43" s="157"/>
      <c r="F43" s="157"/>
      <c r="G43" s="157"/>
      <c r="H43" s="157"/>
      <c r="I43" s="157"/>
      <c r="K43" s="157"/>
      <c r="L43" s="158"/>
      <c r="M43" s="157"/>
      <c r="N43" s="159"/>
      <c r="O43" s="160"/>
      <c r="P43" s="161"/>
      <c r="Q43" s="157"/>
      <c r="R43" s="157"/>
      <c r="S43" s="162" t="s">
        <v>90</v>
      </c>
      <c r="T43" s="157"/>
      <c r="U43" s="157"/>
      <c r="V43" s="157"/>
    </row>
    <row r="44" spans="1:22" ht="15" customHeight="1" thickBot="1" x14ac:dyDescent="0.3">
      <c r="A44" s="11"/>
      <c r="B44" s="11"/>
      <c r="C44" s="11"/>
      <c r="D44" s="11"/>
      <c r="E44" s="11"/>
      <c r="F44" s="11"/>
      <c r="G44" s="11"/>
      <c r="H44" s="11"/>
      <c r="I44" s="11"/>
      <c r="K44" s="11"/>
      <c r="L44" s="55"/>
      <c r="M44" s="11"/>
      <c r="N44" s="86"/>
      <c r="O44" s="143"/>
      <c r="P44" s="144"/>
      <c r="Q44" s="144"/>
      <c r="R44" s="144"/>
      <c r="S44" s="11"/>
      <c r="T44" s="11"/>
      <c r="U44" s="11"/>
      <c r="V44" s="11"/>
    </row>
    <row r="45" spans="1:22" ht="18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K45" s="11"/>
      <c r="L45" s="55"/>
      <c r="M45" s="104" t="s">
        <v>91</v>
      </c>
      <c r="N45" s="103" t="s">
        <v>92</v>
      </c>
      <c r="O45" s="143"/>
      <c r="P45" s="143"/>
      <c r="Q45" s="113" t="s">
        <v>93</v>
      </c>
      <c r="R45" s="163"/>
      <c r="S45" s="11"/>
      <c r="T45" s="11"/>
      <c r="U45" s="11"/>
      <c r="V45" s="11"/>
    </row>
    <row r="46" spans="1:22" ht="18" customHeight="1" thickBot="1" x14ac:dyDescent="0.3">
      <c r="A46" s="11"/>
      <c r="B46" s="11"/>
      <c r="C46" s="11"/>
      <c r="D46" s="11"/>
      <c r="E46" s="11"/>
      <c r="F46" s="11"/>
      <c r="G46" s="11"/>
      <c r="H46" s="11"/>
      <c r="I46" s="11"/>
      <c r="K46" s="11"/>
      <c r="L46" s="55"/>
      <c r="M46" s="11"/>
      <c r="N46" s="86"/>
      <c r="O46" s="143"/>
      <c r="P46" s="143"/>
      <c r="Q46" s="113" t="s">
        <v>94</v>
      </c>
      <c r="R46" s="164"/>
      <c r="S46" s="11"/>
      <c r="T46" s="11"/>
      <c r="U46" s="11"/>
      <c r="V46" s="11"/>
    </row>
    <row r="47" spans="1:22" ht="18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K47" s="11"/>
      <c r="L47" s="55"/>
      <c r="M47" s="11"/>
      <c r="N47" s="86"/>
      <c r="O47" s="106"/>
      <c r="P47" s="108"/>
      <c r="Q47" s="107"/>
      <c r="R47" s="162" t="s">
        <v>95</v>
      </c>
      <c r="S47" s="11"/>
      <c r="T47" s="11"/>
      <c r="U47" s="11"/>
      <c r="V47" s="11"/>
    </row>
    <row r="48" spans="1:22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K48" s="11"/>
      <c r="L48" s="55"/>
      <c r="M48" s="11"/>
      <c r="N48" s="86"/>
      <c r="O48" s="106"/>
      <c r="P48" s="108"/>
      <c r="Q48" s="107"/>
      <c r="R48" s="109"/>
      <c r="S48" s="11"/>
      <c r="T48" s="11"/>
      <c r="U48" s="11"/>
      <c r="V48" s="11"/>
    </row>
    <row r="49" spans="1:22" ht="9.9499999999999993" customHeight="1" thickBot="1" x14ac:dyDescent="0.3">
      <c r="A49" s="11"/>
      <c r="B49" s="11"/>
      <c r="C49" s="11"/>
      <c r="D49" s="11"/>
      <c r="E49" s="11"/>
      <c r="F49" s="11"/>
      <c r="G49" s="11"/>
      <c r="H49" s="11"/>
      <c r="I49" s="11"/>
      <c r="K49" s="11"/>
      <c r="L49" s="55"/>
      <c r="M49" s="11"/>
      <c r="N49" s="86"/>
      <c r="O49" s="106"/>
      <c r="P49" s="114"/>
      <c r="Q49" s="115"/>
      <c r="R49" s="116"/>
      <c r="S49" s="117"/>
      <c r="T49" s="118"/>
      <c r="U49" s="11"/>
      <c r="V49" s="11"/>
    </row>
    <row r="50" spans="1:22" ht="18" customHeight="1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K50" s="11"/>
      <c r="L50" s="55"/>
      <c r="M50" s="104" t="s">
        <v>96</v>
      </c>
      <c r="N50" s="103" t="s">
        <v>97</v>
      </c>
      <c r="O50" s="143"/>
      <c r="P50" s="119" t="s">
        <v>98</v>
      </c>
      <c r="Q50" s="141"/>
      <c r="R50" s="121" t="s">
        <v>99</v>
      </c>
      <c r="S50" s="141"/>
      <c r="T50" s="123"/>
      <c r="U50" s="11"/>
      <c r="V50" s="11"/>
    </row>
    <row r="51" spans="1:22" ht="9.9499999999999993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K51" s="11"/>
      <c r="L51" s="55"/>
      <c r="M51" s="104"/>
      <c r="N51" s="103"/>
      <c r="O51" s="143"/>
      <c r="P51" s="120"/>
      <c r="Q51" s="125"/>
      <c r="R51" s="122"/>
      <c r="S51" s="125"/>
      <c r="T51" s="124"/>
      <c r="U51" s="11"/>
      <c r="V51" s="11"/>
    </row>
    <row r="52" spans="1:22" ht="14.1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K52" s="11"/>
      <c r="L52" s="55"/>
      <c r="M52" s="104"/>
      <c r="N52" s="103"/>
      <c r="O52" s="143"/>
      <c r="P52" s="113"/>
      <c r="Q52" s="112"/>
      <c r="R52" s="113"/>
      <c r="S52" s="112"/>
      <c r="T52" s="11"/>
      <c r="U52" s="11"/>
      <c r="V52" s="11"/>
    </row>
    <row r="53" spans="1:22" ht="9.9499999999999993" customHeight="1" thickBot="1" x14ac:dyDescent="0.3">
      <c r="A53" s="11"/>
      <c r="B53" s="11"/>
      <c r="C53" s="11"/>
      <c r="D53" s="11"/>
      <c r="E53" s="11"/>
      <c r="F53" s="11"/>
      <c r="G53" s="11"/>
      <c r="H53" s="11"/>
      <c r="I53" s="11"/>
      <c r="K53" s="12"/>
      <c r="L53" s="101"/>
      <c r="M53" s="110"/>
      <c r="N53" s="111"/>
      <c r="O53" s="126"/>
      <c r="P53" s="128"/>
      <c r="Q53" s="129"/>
      <c r="R53" s="130"/>
      <c r="S53" s="117"/>
      <c r="T53" s="117"/>
      <c r="U53" s="118"/>
      <c r="V53" s="11"/>
    </row>
    <row r="54" spans="1:22" ht="18" customHeight="1" thickBot="1" x14ac:dyDescent="0.3">
      <c r="A54" s="11"/>
      <c r="B54" s="11"/>
      <c r="C54" s="11"/>
      <c r="D54" s="11"/>
      <c r="E54" s="11"/>
      <c r="F54" s="11"/>
      <c r="G54" s="11"/>
      <c r="H54" s="11"/>
      <c r="I54" s="11"/>
      <c r="K54" s="11"/>
      <c r="L54" s="55"/>
      <c r="M54" s="11"/>
      <c r="N54" s="135" t="s">
        <v>102</v>
      </c>
      <c r="O54" s="119" t="s">
        <v>100</v>
      </c>
      <c r="P54" s="141"/>
      <c r="Q54" s="121" t="s">
        <v>101</v>
      </c>
      <c r="R54" s="141"/>
      <c r="S54" s="121" t="s">
        <v>99</v>
      </c>
      <c r="T54" s="141"/>
      <c r="U54" s="123"/>
      <c r="V54" s="11"/>
    </row>
    <row r="55" spans="1:22" ht="9.9499999999999993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K55" s="11"/>
      <c r="L55" s="55"/>
      <c r="M55" s="11"/>
      <c r="N55" s="86"/>
      <c r="O55" s="127"/>
      <c r="P55" s="131"/>
      <c r="Q55" s="132"/>
      <c r="R55" s="133"/>
      <c r="S55" s="134"/>
      <c r="T55" s="134"/>
      <c r="U55" s="124"/>
      <c r="V55" s="11"/>
    </row>
    <row r="56" spans="1:22" ht="9.9499999999999993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K56" s="11"/>
      <c r="L56" s="55"/>
      <c r="M56" s="11"/>
      <c r="N56" s="86"/>
      <c r="O56" s="106"/>
      <c r="P56" s="108"/>
      <c r="Q56" s="107"/>
      <c r="R56" s="109"/>
      <c r="S56" s="11"/>
      <c r="T56" s="11"/>
      <c r="U56" s="11"/>
      <c r="V56" s="11"/>
    </row>
    <row r="57" spans="1:22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K57" s="11"/>
      <c r="L57" s="55"/>
      <c r="M57" s="11"/>
      <c r="N57" s="136"/>
      <c r="O57" s="106"/>
      <c r="P57" s="108"/>
      <c r="Q57" s="107"/>
      <c r="R57" s="137" t="s">
        <v>103</v>
      </c>
      <c r="S57" s="11"/>
      <c r="T57" s="11"/>
      <c r="U57" s="11"/>
      <c r="V57" s="11"/>
    </row>
    <row r="58" spans="1:22" ht="14.1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K58" s="11"/>
      <c r="L58" s="55"/>
      <c r="M58" s="11"/>
      <c r="N58" s="86"/>
      <c r="O58" s="106"/>
      <c r="P58" s="108"/>
      <c r="Q58" s="107"/>
      <c r="R58" s="109"/>
      <c r="S58" s="11"/>
      <c r="T58" s="11"/>
      <c r="U58" s="11"/>
      <c r="V58" s="11"/>
    </row>
    <row r="59" spans="1:22" ht="14.1" customHeight="1" thickBot="1" x14ac:dyDescent="0.3">
      <c r="A59" s="11"/>
      <c r="B59" s="11"/>
      <c r="C59" s="11"/>
      <c r="D59" s="11"/>
      <c r="E59" s="11"/>
      <c r="F59" s="11"/>
      <c r="G59" s="11"/>
      <c r="H59" s="11"/>
      <c r="I59" s="11"/>
      <c r="K59" s="11"/>
      <c r="L59" s="55"/>
      <c r="M59" s="11"/>
      <c r="N59" s="86"/>
      <c r="O59" s="106"/>
      <c r="P59" s="108"/>
      <c r="Q59" s="107"/>
      <c r="R59" s="109"/>
      <c r="S59" s="11"/>
      <c r="T59" s="11"/>
      <c r="U59" s="11"/>
      <c r="V59" s="11"/>
    </row>
    <row r="60" spans="1:22" ht="18" customHeight="1" thickBot="1" x14ac:dyDescent="0.3">
      <c r="A60" s="11"/>
      <c r="B60" s="11"/>
      <c r="C60" s="11"/>
      <c r="D60" s="11"/>
      <c r="E60" s="11"/>
      <c r="F60" s="11"/>
      <c r="G60" s="11"/>
      <c r="H60" s="11"/>
      <c r="I60" s="11"/>
      <c r="K60" s="11"/>
      <c r="L60" s="55"/>
      <c r="M60" s="104" t="s">
        <v>104</v>
      </c>
      <c r="N60" s="103" t="s">
        <v>105</v>
      </c>
      <c r="O60" s="143"/>
      <c r="P60" s="140"/>
      <c r="Q60" s="141"/>
      <c r="R60" s="109"/>
      <c r="S60" s="11"/>
      <c r="T60" s="11"/>
      <c r="U60" s="11"/>
      <c r="V60" s="11"/>
    </row>
    <row r="61" spans="1:22" ht="15" customHeight="1" x14ac:dyDescent="0.25">
      <c r="A61" s="11"/>
      <c r="K61" s="11"/>
      <c r="L61" s="55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18"/>
      <c r="M62" s="8"/>
      <c r="N62" s="8"/>
      <c r="O62" s="8"/>
      <c r="P62" s="8"/>
      <c r="Q62" s="8"/>
      <c r="R62" s="8"/>
      <c r="S62" s="8"/>
      <c r="T62" s="8"/>
      <c r="U62" s="8"/>
      <c r="V62" s="8"/>
    </row>
  </sheetData>
  <sheetProtection sheet="1" objects="1" scenarios="1"/>
  <mergeCells count="4">
    <mergeCell ref="O15:R15"/>
    <mergeCell ref="O16:R16"/>
    <mergeCell ref="O41:R41"/>
    <mergeCell ref="O42:R4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activeCell="T12" sqref="T12"/>
    </sheetView>
  </sheetViews>
  <sheetFormatPr baseColWidth="10" defaultRowHeight="15" x14ac:dyDescent="0.25"/>
  <cols>
    <col min="1" max="1" width="1.7109375" customWidth="1"/>
    <col min="2" max="2" width="4.7109375" hidden="1" customWidth="1"/>
    <col min="3" max="7" width="10.7109375" hidden="1" customWidth="1"/>
    <col min="8" max="8" width="4.7109375" customWidth="1"/>
    <col min="9" max="9" width="10.7109375" customWidth="1"/>
    <col min="12" max="13" width="5.7109375" customWidth="1"/>
    <col min="14" max="14" width="12.7109375" customWidth="1"/>
    <col min="15" max="16" width="10.7109375" customWidth="1"/>
    <col min="17" max="17" width="8.7109375" customWidth="1"/>
    <col min="18" max="18" width="14.7109375" customWidth="1"/>
    <col min="19" max="22" width="8.7109375" customWidth="1"/>
    <col min="23" max="23" width="6.7109375" customWidth="1"/>
    <col min="24" max="24" width="1.7109375" customWidth="1"/>
  </cols>
  <sheetData>
    <row r="1" spans="1:24" ht="9.9499999999999993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8" customHeight="1" x14ac:dyDescent="0.25">
      <c r="A2" s="11"/>
      <c r="B2" s="11"/>
      <c r="C2" s="11"/>
      <c r="D2" s="11"/>
      <c r="E2" s="11"/>
      <c r="F2" s="11"/>
      <c r="G2" s="11"/>
      <c r="H2" s="54" t="s">
        <v>151</v>
      </c>
      <c r="I2" s="53" t="s">
        <v>154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8" customHeight="1" x14ac:dyDescent="0.25">
      <c r="A3" s="11"/>
      <c r="B3" s="11"/>
      <c r="C3" s="11"/>
      <c r="D3" s="11"/>
      <c r="E3" s="11"/>
      <c r="F3" s="11"/>
      <c r="G3" s="11"/>
      <c r="H3" s="11"/>
      <c r="I3" s="53" t="s">
        <v>155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5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5" customHeight="1" x14ac:dyDescent="0.25">
      <c r="A5" s="11"/>
      <c r="B5" s="11"/>
      <c r="C5" s="11"/>
      <c r="D5" s="11"/>
      <c r="E5" s="11"/>
      <c r="F5" s="11"/>
      <c r="G5" s="11"/>
      <c r="H5" s="11"/>
      <c r="I5" s="224" t="s">
        <v>152</v>
      </c>
      <c r="J5" s="22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8" customHeight="1" thickBot="1" x14ac:dyDescent="0.3">
      <c r="A6" s="11"/>
      <c r="B6" s="11"/>
      <c r="C6" s="11" t="s">
        <v>143</v>
      </c>
      <c r="D6" s="11" t="s">
        <v>144</v>
      </c>
      <c r="E6" s="11"/>
      <c r="F6" s="11"/>
      <c r="G6" s="11"/>
      <c r="H6" s="11"/>
      <c r="I6" s="180" t="s">
        <v>143</v>
      </c>
      <c r="J6" s="181" t="s">
        <v>144</v>
      </c>
      <c r="K6" s="182" t="s">
        <v>148</v>
      </c>
      <c r="L6" s="11"/>
      <c r="M6" s="11"/>
      <c r="N6" s="226" t="s">
        <v>153</v>
      </c>
      <c r="O6" s="227"/>
      <c r="P6" s="11"/>
      <c r="Q6" s="165"/>
      <c r="R6" s="165" t="s">
        <v>156</v>
      </c>
      <c r="S6" s="5"/>
      <c r="T6" s="5"/>
      <c r="U6" s="11"/>
      <c r="V6" s="11"/>
      <c r="W6" s="11"/>
      <c r="X6" s="11"/>
    </row>
    <row r="7" spans="1:24" ht="18" customHeight="1" thickTop="1" thickBot="1" x14ac:dyDescent="0.4">
      <c r="A7" s="11"/>
      <c r="B7" s="11">
        <v>1</v>
      </c>
      <c r="C7" s="11">
        <v>436</v>
      </c>
      <c r="D7" s="11">
        <v>426</v>
      </c>
      <c r="E7" s="11"/>
      <c r="F7" s="11"/>
      <c r="G7" s="11"/>
      <c r="H7" s="11"/>
      <c r="I7" s="170" t="str">
        <f>IF(B7&lt;F$9,CHAR(32),IF(B7&gt;G$9,CHAR(32),C7))</f>
        <v xml:space="preserve"> </v>
      </c>
      <c r="J7" s="171" t="str">
        <f>IF(B7&lt;F$9,CHAR(32),IF(B7&gt;G$9,CHAR(32),D7))</f>
        <v xml:space="preserve"> </v>
      </c>
      <c r="K7" s="173" t="str">
        <f>IF(COUNT(I7:J7)&lt;2,CHAR(32),I7-J7)</f>
        <v xml:space="preserve"> </v>
      </c>
      <c r="L7" s="11"/>
      <c r="M7" s="11"/>
      <c r="N7" s="183" t="s">
        <v>145</v>
      </c>
      <c r="O7" s="177" t="str">
        <f>IF(COUNT(Alumno!I3:P3)&lt;8,CHAR(32),AVERAGE(K7:K51))</f>
        <v xml:space="preserve"> </v>
      </c>
      <c r="P7" s="11"/>
      <c r="Q7" s="196" t="s">
        <v>158</v>
      </c>
      <c r="R7" s="197" t="s">
        <v>157</v>
      </c>
      <c r="S7" s="198" t="s">
        <v>149</v>
      </c>
      <c r="T7" s="199">
        <v>0</v>
      </c>
      <c r="U7" s="191"/>
      <c r="V7" s="11"/>
      <c r="W7" s="11"/>
      <c r="X7" s="11"/>
    </row>
    <row r="8" spans="1:24" ht="18" customHeight="1" thickBot="1" x14ac:dyDescent="0.4">
      <c r="A8" s="11"/>
      <c r="B8" s="11">
        <v>2</v>
      </c>
      <c r="C8" s="11">
        <v>720</v>
      </c>
      <c r="D8" s="11">
        <v>736</v>
      </c>
      <c r="E8" s="11"/>
      <c r="F8" s="201" t="str">
        <f>IF(COUNT(Alumno!I3:L3)&lt;4,CHAR(32),SUM(Alumno!I3:L3))</f>
        <v xml:space="preserve"> </v>
      </c>
      <c r="G8" s="11"/>
      <c r="H8" s="11"/>
      <c r="I8" s="169" t="str">
        <f t="shared" ref="I8:I51" si="0">IF(B8&lt;F$9,CHAR(32),IF(B8&gt;G$9,CHAR(32),C8))</f>
        <v xml:space="preserve"> </v>
      </c>
      <c r="J8" s="172" t="str">
        <f t="shared" ref="J8:J51" si="1">IF(B8&lt;F$9,CHAR(32),IF(B8&gt;G$9,CHAR(32),D8))</f>
        <v xml:space="preserve"> </v>
      </c>
      <c r="K8" s="174" t="str">
        <f t="shared" ref="K8:K51" si="2">IF(COUNT(I8:J8)&lt;2,CHAR(32),I8-J8)</f>
        <v xml:space="preserve"> </v>
      </c>
      <c r="L8" s="11"/>
      <c r="M8" s="11"/>
      <c r="N8" s="184" t="s">
        <v>146</v>
      </c>
      <c r="O8" s="178" t="str">
        <f>IF(COUNT(Alumno!I3:P3)&lt;8,CHAR(32),IF(ISNUMBER(_xlfn.STDEV.S(K7:K51))=TRUE,_xlfn.STDEV.S(K7:K51),22))</f>
        <v xml:space="preserve"> </v>
      </c>
      <c r="P8" s="11"/>
      <c r="Q8" s="186" t="s">
        <v>159</v>
      </c>
      <c r="R8" s="167" t="s">
        <v>157</v>
      </c>
      <c r="S8" s="202" t="s">
        <v>150</v>
      </c>
      <c r="T8" s="168">
        <v>0</v>
      </c>
      <c r="U8" s="191"/>
      <c r="V8" s="11"/>
      <c r="W8" s="11"/>
      <c r="X8" s="11"/>
    </row>
    <row r="9" spans="1:24" ht="18" customHeight="1" thickBot="1" x14ac:dyDescent="0.3">
      <c r="A9" s="11"/>
      <c r="B9" s="11">
        <v>3</v>
      </c>
      <c r="C9" s="11">
        <v>662.5</v>
      </c>
      <c r="D9" s="11">
        <v>636</v>
      </c>
      <c r="E9" s="11"/>
      <c r="F9" s="201" t="str">
        <f>IF(COUNT(Alumno!P3)=0,CHAR(32),Alumno!P3)</f>
        <v xml:space="preserve"> </v>
      </c>
      <c r="G9" s="201" t="str">
        <f>IF(COUNT(F8:F9)&lt;2,CHAR(32),SUM(F8:F9))</f>
        <v xml:space="preserve"> </v>
      </c>
      <c r="H9" s="11"/>
      <c r="I9" s="169" t="str">
        <f t="shared" si="0"/>
        <v xml:space="preserve"> </v>
      </c>
      <c r="J9" s="172" t="str">
        <f t="shared" si="1"/>
        <v xml:space="preserve"> </v>
      </c>
      <c r="K9" s="174" t="str">
        <f t="shared" si="2"/>
        <v xml:space="preserve"> </v>
      </c>
      <c r="L9" s="11"/>
      <c r="M9" s="11"/>
      <c r="N9" s="185" t="s">
        <v>147</v>
      </c>
      <c r="O9" s="179">
        <f>COUNT(K7:K51)</f>
        <v>0</v>
      </c>
      <c r="P9" s="11"/>
      <c r="Q9" s="11"/>
      <c r="R9" s="11"/>
      <c r="S9" s="11"/>
      <c r="T9" s="11"/>
      <c r="U9" s="11"/>
      <c r="V9" s="11"/>
      <c r="W9" s="11"/>
      <c r="X9" s="11"/>
    </row>
    <row r="10" spans="1:24" ht="18" customHeight="1" thickTop="1" thickBot="1" x14ac:dyDescent="0.3">
      <c r="A10" s="11"/>
      <c r="B10" s="11">
        <v>4</v>
      </c>
      <c r="C10" s="11">
        <v>552.5</v>
      </c>
      <c r="D10" s="11">
        <v>558</v>
      </c>
      <c r="E10" s="11"/>
      <c r="F10" s="11"/>
      <c r="G10" s="11"/>
      <c r="H10" s="11"/>
      <c r="I10" s="169" t="str">
        <f t="shared" si="0"/>
        <v xml:space="preserve"> </v>
      </c>
      <c r="J10" s="172" t="str">
        <f t="shared" si="1"/>
        <v xml:space="preserve"> </v>
      </c>
      <c r="K10" s="174" t="str">
        <f t="shared" si="2"/>
        <v xml:space="preserve"> 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8" customHeight="1" thickTop="1" thickBot="1" x14ac:dyDescent="0.3">
      <c r="A11" s="11"/>
      <c r="B11" s="11">
        <v>5</v>
      </c>
      <c r="C11" s="11">
        <v>474</v>
      </c>
      <c r="D11" s="11">
        <v>442</v>
      </c>
      <c r="E11" s="11"/>
      <c r="F11" s="11"/>
      <c r="G11" s="11"/>
      <c r="H11" s="11"/>
      <c r="I11" s="169" t="str">
        <f t="shared" si="0"/>
        <v xml:space="preserve"> </v>
      </c>
      <c r="J11" s="172" t="str">
        <f t="shared" si="1"/>
        <v xml:space="preserve"> </v>
      </c>
      <c r="K11" s="174" t="str">
        <f t="shared" si="2"/>
        <v xml:space="preserve"> </v>
      </c>
      <c r="L11" s="11"/>
      <c r="M11" s="190" t="s">
        <v>32</v>
      </c>
      <c r="N11" s="39"/>
      <c r="O11" s="68"/>
      <c r="P11" s="68"/>
      <c r="Q11" s="68"/>
      <c r="R11" s="39"/>
      <c r="S11" s="39"/>
      <c r="T11" s="39"/>
      <c r="U11" s="40"/>
      <c r="V11" s="11"/>
      <c r="W11" s="11"/>
      <c r="X11" s="11"/>
    </row>
    <row r="12" spans="1:24" ht="18" customHeight="1" thickTop="1" thickBot="1" x14ac:dyDescent="0.3">
      <c r="A12" s="11"/>
      <c r="B12" s="11">
        <v>6</v>
      </c>
      <c r="C12" s="11">
        <v>399</v>
      </c>
      <c r="D12" s="11">
        <v>399</v>
      </c>
      <c r="E12" s="11"/>
      <c r="F12" s="11"/>
      <c r="G12" s="11"/>
      <c r="H12" s="11"/>
      <c r="I12" s="169" t="str">
        <f t="shared" si="0"/>
        <v xml:space="preserve"> </v>
      </c>
      <c r="J12" s="172" t="str">
        <f t="shared" si="1"/>
        <v xml:space="preserve"> </v>
      </c>
      <c r="K12" s="174" t="str">
        <f t="shared" si="2"/>
        <v xml:space="preserve"> </v>
      </c>
      <c r="L12" s="11"/>
      <c r="M12" s="41"/>
      <c r="N12" s="49" t="s">
        <v>160</v>
      </c>
      <c r="O12" s="69"/>
      <c r="P12" s="69"/>
      <c r="Q12" s="69"/>
      <c r="R12" s="42"/>
      <c r="S12" s="188" t="s">
        <v>158</v>
      </c>
      <c r="T12" s="189"/>
      <c r="U12" s="43"/>
      <c r="V12" s="11"/>
      <c r="W12" s="11"/>
      <c r="X12" s="11"/>
    </row>
    <row r="13" spans="1:24" ht="18" customHeight="1" thickTop="1" thickBot="1" x14ac:dyDescent="0.3">
      <c r="A13" s="11"/>
      <c r="B13" s="11">
        <v>7</v>
      </c>
      <c r="C13" s="11">
        <v>317</v>
      </c>
      <c r="D13" s="11">
        <v>317</v>
      </c>
      <c r="E13" s="11"/>
      <c r="F13" s="11"/>
      <c r="G13" s="11"/>
      <c r="H13" s="11"/>
      <c r="I13" s="169" t="str">
        <f t="shared" si="0"/>
        <v xml:space="preserve"> </v>
      </c>
      <c r="J13" s="172" t="str">
        <f t="shared" si="1"/>
        <v xml:space="preserve"> </v>
      </c>
      <c r="K13" s="174" t="str">
        <f t="shared" si="2"/>
        <v xml:space="preserve"> </v>
      </c>
      <c r="L13" s="11"/>
      <c r="M13" s="70"/>
      <c r="N13" s="187" t="s">
        <v>161</v>
      </c>
      <c r="O13" s="69"/>
      <c r="P13" s="69"/>
      <c r="Q13" s="69"/>
      <c r="R13" s="42"/>
      <c r="S13" s="188" t="s">
        <v>159</v>
      </c>
      <c r="T13" s="189"/>
      <c r="U13" s="43"/>
      <c r="V13" s="11"/>
      <c r="W13" s="11"/>
      <c r="X13" s="11"/>
    </row>
    <row r="14" spans="1:24" ht="18" customHeight="1" thickTop="1" thickBot="1" x14ac:dyDescent="0.3">
      <c r="A14" s="11"/>
      <c r="B14" s="11">
        <v>8</v>
      </c>
      <c r="C14" s="11">
        <v>641</v>
      </c>
      <c r="D14" s="11">
        <v>614</v>
      </c>
      <c r="E14" s="11"/>
      <c r="F14" s="11"/>
      <c r="G14" s="11"/>
      <c r="H14" s="11"/>
      <c r="I14" s="169" t="str">
        <f t="shared" si="0"/>
        <v xml:space="preserve"> </v>
      </c>
      <c r="J14" s="172" t="str">
        <f t="shared" si="1"/>
        <v xml:space="preserve"> </v>
      </c>
      <c r="K14" s="174" t="str">
        <f t="shared" si="2"/>
        <v xml:space="preserve"> </v>
      </c>
      <c r="L14" s="11"/>
      <c r="M14" s="71"/>
      <c r="N14" s="72"/>
      <c r="O14" s="73"/>
      <c r="P14" s="73"/>
      <c r="Q14" s="73"/>
      <c r="R14" s="46"/>
      <c r="S14" s="46"/>
      <c r="T14" s="46"/>
      <c r="U14" s="47"/>
      <c r="V14" s="11"/>
      <c r="W14" s="11"/>
      <c r="X14" s="11"/>
    </row>
    <row r="15" spans="1:24" ht="18" customHeight="1" thickTop="1" thickBot="1" x14ac:dyDescent="0.3">
      <c r="A15" s="11"/>
      <c r="B15" s="11">
        <v>9</v>
      </c>
      <c r="C15" s="11">
        <v>935</v>
      </c>
      <c r="D15" s="11">
        <v>908</v>
      </c>
      <c r="E15" s="11"/>
      <c r="F15" s="11"/>
      <c r="G15" s="11"/>
      <c r="H15" s="11"/>
      <c r="I15" s="169" t="str">
        <f t="shared" si="0"/>
        <v xml:space="preserve"> </v>
      </c>
      <c r="J15" s="172" t="str">
        <f t="shared" si="1"/>
        <v xml:space="preserve"> </v>
      </c>
      <c r="K15" s="174" t="str">
        <f t="shared" si="2"/>
        <v xml:space="preserve"> </v>
      </c>
      <c r="L15" s="11"/>
      <c r="N15" s="12"/>
      <c r="O15" s="175"/>
      <c r="P15" s="175"/>
      <c r="Q15" s="11"/>
      <c r="R15" s="11"/>
      <c r="S15" s="11"/>
      <c r="T15" s="11"/>
      <c r="U15" s="11"/>
      <c r="V15" s="11"/>
      <c r="W15" s="11"/>
      <c r="X15" s="11"/>
    </row>
    <row r="16" spans="1:24" ht="18" customHeight="1" thickTop="1" thickBot="1" x14ac:dyDescent="0.3">
      <c r="A16" s="11"/>
      <c r="B16" s="11">
        <v>10</v>
      </c>
      <c r="C16" s="11">
        <v>649</v>
      </c>
      <c r="D16" s="11">
        <v>616.5</v>
      </c>
      <c r="E16" s="11"/>
      <c r="F16" s="11"/>
      <c r="G16" s="11"/>
      <c r="H16" s="11"/>
      <c r="I16" s="169" t="str">
        <f t="shared" si="0"/>
        <v xml:space="preserve"> </v>
      </c>
      <c r="J16" s="172" t="str">
        <f t="shared" si="1"/>
        <v xml:space="preserve"> </v>
      </c>
      <c r="K16" s="174" t="str">
        <f t="shared" si="2"/>
        <v xml:space="preserve"> </v>
      </c>
      <c r="L16" s="11"/>
      <c r="M16" s="190" t="s">
        <v>33</v>
      </c>
      <c r="N16" s="39"/>
      <c r="O16" s="68"/>
      <c r="P16" s="68"/>
      <c r="Q16" s="68"/>
      <c r="R16" s="39"/>
      <c r="S16" s="39"/>
      <c r="T16" s="39"/>
      <c r="U16" s="40"/>
      <c r="V16" s="11"/>
      <c r="W16" s="11"/>
      <c r="X16" s="11"/>
    </row>
    <row r="17" spans="1:24" ht="18" customHeight="1" thickTop="1" thickBot="1" x14ac:dyDescent="0.3">
      <c r="A17" s="11"/>
      <c r="B17" s="11">
        <v>11</v>
      </c>
      <c r="C17" s="11">
        <v>706</v>
      </c>
      <c r="D17" s="11">
        <v>717</v>
      </c>
      <c r="E17" s="11"/>
      <c r="F17" s="11"/>
      <c r="G17" s="11"/>
      <c r="H17" s="11"/>
      <c r="I17" s="169" t="str">
        <f t="shared" si="0"/>
        <v xml:space="preserve"> </v>
      </c>
      <c r="J17" s="172" t="str">
        <f t="shared" si="1"/>
        <v xml:space="preserve"> </v>
      </c>
      <c r="K17" s="174" t="str">
        <f t="shared" si="2"/>
        <v xml:space="preserve"> </v>
      </c>
      <c r="L17" s="11"/>
      <c r="M17" s="41"/>
      <c r="N17" s="49" t="s">
        <v>162</v>
      </c>
      <c r="O17" s="69"/>
      <c r="P17" s="69"/>
      <c r="Q17" s="69"/>
      <c r="R17" s="220" t="s">
        <v>163</v>
      </c>
      <c r="S17" s="221"/>
      <c r="T17" s="200"/>
      <c r="U17" s="43"/>
      <c r="V17" s="11"/>
      <c r="W17" s="11"/>
      <c r="X17" s="11"/>
    </row>
    <row r="18" spans="1:24" ht="18" customHeight="1" thickTop="1" thickBot="1" x14ac:dyDescent="0.3">
      <c r="A18" s="11"/>
      <c r="B18" s="11">
        <v>12</v>
      </c>
      <c r="C18" s="11">
        <v>472</v>
      </c>
      <c r="D18" s="11">
        <v>436</v>
      </c>
      <c r="E18" s="11"/>
      <c r="F18" s="11"/>
      <c r="G18" s="11"/>
      <c r="H18" s="11"/>
      <c r="I18" s="169" t="str">
        <f t="shared" si="0"/>
        <v xml:space="preserve"> </v>
      </c>
      <c r="J18" s="172" t="str">
        <f t="shared" si="1"/>
        <v xml:space="preserve"> </v>
      </c>
      <c r="K18" s="174" t="str">
        <f t="shared" si="2"/>
        <v xml:space="preserve"> </v>
      </c>
      <c r="L18" s="11"/>
      <c r="M18" s="70"/>
      <c r="N18" s="187" t="s">
        <v>161</v>
      </c>
      <c r="O18" s="69"/>
      <c r="P18" s="69"/>
      <c r="Q18" s="69"/>
      <c r="R18" s="220" t="s">
        <v>164</v>
      </c>
      <c r="S18" s="221"/>
      <c r="T18" s="200"/>
      <c r="U18" s="43"/>
      <c r="V18" s="11"/>
      <c r="W18" s="11"/>
      <c r="X18" s="11"/>
    </row>
    <row r="19" spans="1:24" ht="18" customHeight="1" thickTop="1" thickBot="1" x14ac:dyDescent="0.3">
      <c r="A19" s="11"/>
      <c r="B19" s="11">
        <v>13</v>
      </c>
      <c r="C19" s="11">
        <v>1024</v>
      </c>
      <c r="D19" s="11">
        <v>1062</v>
      </c>
      <c r="E19" s="11"/>
      <c r="F19" s="11"/>
      <c r="G19" s="11"/>
      <c r="H19" s="11"/>
      <c r="I19" s="169" t="str">
        <f t="shared" si="0"/>
        <v xml:space="preserve"> </v>
      </c>
      <c r="J19" s="172" t="str">
        <f t="shared" si="1"/>
        <v xml:space="preserve"> </v>
      </c>
      <c r="K19" s="174" t="str">
        <f t="shared" si="2"/>
        <v xml:space="preserve"> </v>
      </c>
      <c r="L19" s="11"/>
      <c r="M19" s="71"/>
      <c r="N19" s="72"/>
      <c r="O19" s="73"/>
      <c r="P19" s="73"/>
      <c r="Q19" s="73"/>
      <c r="R19" s="46"/>
      <c r="S19" s="46"/>
      <c r="T19" s="46"/>
      <c r="U19" s="47"/>
      <c r="V19" s="11"/>
      <c r="W19" s="11"/>
      <c r="X19" s="11"/>
    </row>
    <row r="20" spans="1:24" ht="18" customHeight="1" thickTop="1" thickBot="1" x14ac:dyDescent="0.3">
      <c r="A20" s="11"/>
      <c r="B20" s="11">
        <v>14</v>
      </c>
      <c r="C20" s="11">
        <v>503</v>
      </c>
      <c r="D20" s="11">
        <v>457</v>
      </c>
      <c r="E20" s="11"/>
      <c r="F20" s="11"/>
      <c r="G20" s="11"/>
      <c r="H20" s="11"/>
      <c r="I20" s="169" t="str">
        <f t="shared" si="0"/>
        <v xml:space="preserve"> </v>
      </c>
      <c r="J20" s="172" t="str">
        <f t="shared" si="1"/>
        <v xml:space="preserve"> </v>
      </c>
      <c r="K20" s="174" t="str">
        <f t="shared" si="2"/>
        <v xml:space="preserve"> </v>
      </c>
      <c r="L20" s="11"/>
      <c r="N20" s="12"/>
      <c r="O20" s="175"/>
      <c r="P20" s="175"/>
      <c r="Q20" s="11"/>
      <c r="R20" s="11"/>
      <c r="S20" s="11"/>
      <c r="T20" s="11"/>
      <c r="U20" s="11"/>
      <c r="V20" s="11"/>
      <c r="W20" s="11"/>
      <c r="X20" s="11"/>
    </row>
    <row r="21" spans="1:24" ht="18" customHeight="1" thickTop="1" thickBot="1" x14ac:dyDescent="0.3">
      <c r="A21" s="11"/>
      <c r="B21" s="11">
        <v>15</v>
      </c>
      <c r="C21" s="11">
        <v>432</v>
      </c>
      <c r="D21" s="11">
        <v>417</v>
      </c>
      <c r="E21" s="11"/>
      <c r="F21" s="11"/>
      <c r="G21" s="11"/>
      <c r="H21" s="11"/>
      <c r="I21" s="169" t="str">
        <f t="shared" si="0"/>
        <v xml:space="preserve"> </v>
      </c>
      <c r="J21" s="172" t="str">
        <f t="shared" si="1"/>
        <v xml:space="preserve"> </v>
      </c>
      <c r="K21" s="174" t="str">
        <f t="shared" si="2"/>
        <v xml:space="preserve"> </v>
      </c>
      <c r="L21" s="11"/>
      <c r="M21" s="190" t="s">
        <v>75</v>
      </c>
      <c r="N21" s="39"/>
      <c r="O21" s="68"/>
      <c r="P21" s="68"/>
      <c r="Q21" s="68"/>
      <c r="R21" s="39"/>
      <c r="S21" s="39"/>
      <c r="T21" s="39"/>
      <c r="U21" s="39"/>
      <c r="V21" s="40"/>
      <c r="W21" s="11"/>
      <c r="X21" s="11"/>
    </row>
    <row r="22" spans="1:24" ht="18" customHeight="1" thickTop="1" thickBot="1" x14ac:dyDescent="0.3">
      <c r="A22" s="11"/>
      <c r="B22" s="11">
        <v>16</v>
      </c>
      <c r="C22" s="11">
        <v>589</v>
      </c>
      <c r="D22" s="11">
        <v>577</v>
      </c>
      <c r="E22" s="11"/>
      <c r="F22" s="11"/>
      <c r="G22" s="11"/>
      <c r="H22" s="11"/>
      <c r="I22" s="169" t="str">
        <f t="shared" si="0"/>
        <v xml:space="preserve"> </v>
      </c>
      <c r="J22" s="172" t="str">
        <f t="shared" si="1"/>
        <v xml:space="preserve"> </v>
      </c>
      <c r="K22" s="174" t="str">
        <f t="shared" si="2"/>
        <v xml:space="preserve"> </v>
      </c>
      <c r="L22" s="11"/>
      <c r="M22" s="41"/>
      <c r="N22" s="49" t="s">
        <v>165</v>
      </c>
      <c r="O22" s="69"/>
      <c r="P22" s="69"/>
      <c r="Q22" s="69"/>
      <c r="R22" s="42"/>
      <c r="S22" s="42"/>
      <c r="T22" s="192"/>
      <c r="U22" s="193"/>
      <c r="V22" s="43"/>
      <c r="W22" s="11"/>
      <c r="X22" s="11"/>
    </row>
    <row r="23" spans="1:24" ht="18" customHeight="1" thickTop="1" thickBot="1" x14ac:dyDescent="0.3">
      <c r="A23" s="11"/>
      <c r="B23" s="11">
        <v>17</v>
      </c>
      <c r="C23" s="11">
        <v>720</v>
      </c>
      <c r="D23" s="11">
        <v>734</v>
      </c>
      <c r="E23" s="11"/>
      <c r="F23" s="11"/>
      <c r="G23" s="11"/>
      <c r="H23" s="11"/>
      <c r="I23" s="169" t="str">
        <f t="shared" si="0"/>
        <v xml:space="preserve"> </v>
      </c>
      <c r="J23" s="172" t="str">
        <f t="shared" si="1"/>
        <v xml:space="preserve"> </v>
      </c>
      <c r="K23" s="174" t="str">
        <f t="shared" si="2"/>
        <v xml:space="preserve"> </v>
      </c>
      <c r="L23" s="11"/>
      <c r="M23" s="71"/>
      <c r="N23" s="194"/>
      <c r="O23" s="73"/>
      <c r="P23" s="73"/>
      <c r="Q23" s="73"/>
      <c r="R23" s="46"/>
      <c r="S23" s="73"/>
      <c r="T23" s="46"/>
      <c r="U23" s="73"/>
      <c r="V23" s="47"/>
      <c r="W23" s="11"/>
      <c r="X23" s="11"/>
    </row>
    <row r="24" spans="1:24" ht="18" customHeight="1" thickTop="1" thickBot="1" x14ac:dyDescent="0.3">
      <c r="A24" s="11"/>
      <c r="B24" s="11">
        <v>18</v>
      </c>
      <c r="C24" s="11">
        <v>637</v>
      </c>
      <c r="D24" s="11">
        <v>613</v>
      </c>
      <c r="E24" s="11"/>
      <c r="F24" s="11"/>
      <c r="G24" s="11"/>
      <c r="H24" s="11"/>
      <c r="I24" s="169" t="str">
        <f t="shared" si="0"/>
        <v xml:space="preserve"> </v>
      </c>
      <c r="J24" s="172" t="str">
        <f t="shared" si="1"/>
        <v xml:space="preserve"> </v>
      </c>
      <c r="K24" s="174" t="str">
        <f t="shared" si="2"/>
        <v xml:space="preserve"> </v>
      </c>
      <c r="L24" s="11"/>
      <c r="M24" s="11"/>
      <c r="N24" s="166"/>
      <c r="O24" s="176"/>
      <c r="P24" s="176"/>
      <c r="Q24" s="11"/>
      <c r="R24" s="11"/>
      <c r="S24" s="11"/>
      <c r="T24" s="11"/>
      <c r="U24" s="11"/>
      <c r="V24" s="11"/>
      <c r="W24" s="11"/>
      <c r="X24" s="11"/>
    </row>
    <row r="25" spans="1:24" ht="18" customHeight="1" thickTop="1" thickBot="1" x14ac:dyDescent="0.3">
      <c r="A25" s="11"/>
      <c r="B25" s="11">
        <v>19</v>
      </c>
      <c r="C25" s="11">
        <v>830</v>
      </c>
      <c r="D25" s="11">
        <v>849</v>
      </c>
      <c r="E25" s="11"/>
      <c r="F25" s="11"/>
      <c r="G25" s="11"/>
      <c r="H25" s="11"/>
      <c r="I25" s="169" t="str">
        <f t="shared" si="0"/>
        <v xml:space="preserve"> </v>
      </c>
      <c r="J25" s="172" t="str">
        <f t="shared" si="1"/>
        <v xml:space="preserve"> </v>
      </c>
      <c r="K25" s="174" t="str">
        <f t="shared" si="2"/>
        <v xml:space="preserve"> </v>
      </c>
      <c r="L25" s="11"/>
      <c r="M25" s="190" t="s">
        <v>166</v>
      </c>
      <c r="N25" s="39"/>
      <c r="O25" s="68"/>
      <c r="P25" s="68"/>
      <c r="Q25" s="40"/>
      <c r="R25" s="11"/>
      <c r="S25" s="11"/>
      <c r="T25" s="11"/>
      <c r="U25" s="11"/>
      <c r="V25" s="11"/>
      <c r="W25" s="11"/>
      <c r="X25" s="11"/>
    </row>
    <row r="26" spans="1:24" ht="18" customHeight="1" thickTop="1" thickBot="1" x14ac:dyDescent="0.3">
      <c r="A26" s="11"/>
      <c r="B26" s="11">
        <v>20</v>
      </c>
      <c r="C26" s="11">
        <v>986</v>
      </c>
      <c r="D26" s="11">
        <v>988</v>
      </c>
      <c r="E26" s="11"/>
      <c r="F26" s="11"/>
      <c r="G26" s="11"/>
      <c r="H26" s="11"/>
      <c r="I26" s="169" t="str">
        <f t="shared" si="0"/>
        <v xml:space="preserve"> </v>
      </c>
      <c r="J26" s="172" t="str">
        <f t="shared" si="1"/>
        <v xml:space="preserve"> </v>
      </c>
      <c r="K26" s="174" t="str">
        <f t="shared" si="2"/>
        <v xml:space="preserve"> </v>
      </c>
      <c r="L26" s="11"/>
      <c r="M26" s="41"/>
      <c r="N26" s="49" t="s">
        <v>167</v>
      </c>
      <c r="O26" s="69"/>
      <c r="P26" s="195"/>
      <c r="Q26" s="43"/>
      <c r="R26" s="11"/>
      <c r="S26" s="11"/>
      <c r="T26" s="11"/>
      <c r="U26" s="11"/>
      <c r="V26" s="11"/>
      <c r="W26" s="11"/>
      <c r="X26" s="11"/>
    </row>
    <row r="27" spans="1:24" ht="18" customHeight="1" thickTop="1" thickBot="1" x14ac:dyDescent="0.3">
      <c r="A27" s="11"/>
      <c r="B27" s="11">
        <v>21</v>
      </c>
      <c r="C27" s="11">
        <v>833</v>
      </c>
      <c r="D27" s="11">
        <v>856</v>
      </c>
      <c r="E27" s="11"/>
      <c r="F27" s="11"/>
      <c r="G27" s="11"/>
      <c r="H27" s="11"/>
      <c r="I27" s="169" t="str">
        <f t="shared" si="0"/>
        <v xml:space="preserve"> </v>
      </c>
      <c r="J27" s="172" t="str">
        <f t="shared" si="1"/>
        <v xml:space="preserve"> </v>
      </c>
      <c r="K27" s="174" t="str">
        <f t="shared" si="2"/>
        <v xml:space="preserve"> </v>
      </c>
      <c r="L27" s="11"/>
      <c r="M27" s="71"/>
      <c r="N27" s="194"/>
      <c r="O27" s="73"/>
      <c r="P27" s="73"/>
      <c r="Q27" s="47"/>
      <c r="R27" s="11"/>
      <c r="S27" s="11"/>
      <c r="T27" s="11"/>
      <c r="U27" s="11"/>
      <c r="V27" s="11"/>
      <c r="W27" s="11"/>
      <c r="X27" s="11"/>
    </row>
    <row r="28" spans="1:24" ht="18" customHeight="1" thickTop="1" thickBot="1" x14ac:dyDescent="0.3">
      <c r="A28" s="11"/>
      <c r="B28" s="11">
        <v>22</v>
      </c>
      <c r="C28" s="11">
        <v>650</v>
      </c>
      <c r="D28" s="11">
        <v>618</v>
      </c>
      <c r="E28" s="11"/>
      <c r="F28" s="11"/>
      <c r="G28" s="11"/>
      <c r="H28" s="11"/>
      <c r="I28" s="169" t="str">
        <f t="shared" si="0"/>
        <v xml:space="preserve"> </v>
      </c>
      <c r="J28" s="172" t="str">
        <f t="shared" si="1"/>
        <v xml:space="preserve"> </v>
      </c>
      <c r="K28" s="174" t="str">
        <f t="shared" si="2"/>
        <v xml:space="preserve"> 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8" customHeight="1" thickTop="1" thickBot="1" x14ac:dyDescent="0.3">
      <c r="A29" s="11"/>
      <c r="B29" s="11">
        <v>23</v>
      </c>
      <c r="C29" s="11">
        <v>613</v>
      </c>
      <c r="D29" s="11">
        <v>589</v>
      </c>
      <c r="E29" s="11"/>
      <c r="F29" s="11"/>
      <c r="G29" s="11"/>
      <c r="H29" s="11"/>
      <c r="I29" s="169" t="str">
        <f t="shared" si="0"/>
        <v xml:space="preserve"> </v>
      </c>
      <c r="J29" s="172" t="str">
        <f t="shared" si="1"/>
        <v xml:space="preserve"> </v>
      </c>
      <c r="K29" s="174" t="str">
        <f t="shared" si="2"/>
        <v xml:space="preserve"> </v>
      </c>
      <c r="L29" s="11"/>
      <c r="M29" s="190" t="s">
        <v>168</v>
      </c>
      <c r="N29" s="39"/>
      <c r="O29" s="68"/>
      <c r="P29" s="68"/>
      <c r="Q29" s="68"/>
      <c r="R29" s="39"/>
      <c r="S29" s="39"/>
      <c r="T29" s="39"/>
      <c r="U29" s="40"/>
      <c r="V29" s="11"/>
      <c r="W29" s="11"/>
      <c r="X29" s="11"/>
    </row>
    <row r="30" spans="1:24" ht="18" customHeight="1" thickTop="1" thickBot="1" x14ac:dyDescent="0.3">
      <c r="A30" s="11"/>
      <c r="B30" s="11">
        <v>24</v>
      </c>
      <c r="C30" s="11">
        <v>584.79999999999995</v>
      </c>
      <c r="D30" s="11">
        <v>572</v>
      </c>
      <c r="E30" s="11"/>
      <c r="F30" s="11"/>
      <c r="G30" s="11"/>
      <c r="H30" s="11"/>
      <c r="I30" s="169" t="str">
        <f t="shared" si="0"/>
        <v xml:space="preserve"> </v>
      </c>
      <c r="J30" s="172" t="str">
        <f t="shared" si="1"/>
        <v xml:space="preserve"> </v>
      </c>
      <c r="K30" s="174" t="str">
        <f t="shared" si="2"/>
        <v xml:space="preserve"> </v>
      </c>
      <c r="L30" s="11"/>
      <c r="M30" s="41"/>
      <c r="N30" s="49" t="s">
        <v>170</v>
      </c>
      <c r="O30" s="69"/>
      <c r="P30" s="69"/>
      <c r="Q30" s="69"/>
      <c r="R30" s="228" t="s">
        <v>171</v>
      </c>
      <c r="S30" s="229"/>
      <c r="T30" s="200"/>
      <c r="U30" s="43"/>
      <c r="V30" s="11"/>
      <c r="W30" s="11"/>
      <c r="X30" s="11"/>
    </row>
    <row r="31" spans="1:24" ht="18" customHeight="1" thickTop="1" thickBot="1" x14ac:dyDescent="0.3">
      <c r="A31" s="11"/>
      <c r="B31" s="11">
        <v>25</v>
      </c>
      <c r="C31" s="11">
        <v>879</v>
      </c>
      <c r="D31" s="11">
        <v>897</v>
      </c>
      <c r="E31" s="11"/>
      <c r="F31" s="11"/>
      <c r="G31" s="11"/>
      <c r="H31" s="11"/>
      <c r="I31" s="169" t="str">
        <f t="shared" si="0"/>
        <v xml:space="preserve"> </v>
      </c>
      <c r="J31" s="172" t="str">
        <f t="shared" si="1"/>
        <v xml:space="preserve"> </v>
      </c>
      <c r="K31" s="174" t="str">
        <f t="shared" si="2"/>
        <v xml:space="preserve"> </v>
      </c>
      <c r="L31" s="11"/>
      <c r="M31" s="70"/>
      <c r="N31" s="187" t="s">
        <v>161</v>
      </c>
      <c r="O31" s="69"/>
      <c r="P31" s="69"/>
      <c r="Q31" s="69"/>
      <c r="R31" s="228" t="s">
        <v>169</v>
      </c>
      <c r="S31" s="229"/>
      <c r="T31" s="200"/>
      <c r="U31" s="43"/>
      <c r="V31" s="11"/>
      <c r="W31" s="11"/>
      <c r="X31" s="11"/>
    </row>
    <row r="32" spans="1:24" ht="18" customHeight="1" thickTop="1" thickBot="1" x14ac:dyDescent="0.3">
      <c r="A32" s="11"/>
      <c r="B32" s="11">
        <v>26</v>
      </c>
      <c r="C32" s="11">
        <v>427</v>
      </c>
      <c r="D32" s="11">
        <v>403</v>
      </c>
      <c r="E32" s="11"/>
      <c r="F32" s="11"/>
      <c r="G32" s="11"/>
      <c r="H32" s="11"/>
      <c r="I32" s="169" t="str">
        <f t="shared" si="0"/>
        <v xml:space="preserve"> </v>
      </c>
      <c r="J32" s="172" t="str">
        <f t="shared" si="1"/>
        <v xml:space="preserve"> </v>
      </c>
      <c r="K32" s="174" t="str">
        <f t="shared" si="2"/>
        <v xml:space="preserve"> </v>
      </c>
      <c r="L32" s="11"/>
      <c r="M32" s="71"/>
      <c r="N32" s="72"/>
      <c r="O32" s="73"/>
      <c r="P32" s="73"/>
      <c r="Q32" s="73"/>
      <c r="R32" s="46"/>
      <c r="S32" s="46"/>
      <c r="T32" s="46"/>
      <c r="U32" s="47"/>
      <c r="V32" s="11"/>
      <c r="W32" s="11"/>
      <c r="X32" s="11"/>
    </row>
    <row r="33" spans="1:24" ht="18" customHeight="1" thickTop="1" thickBot="1" x14ac:dyDescent="0.3">
      <c r="A33" s="11"/>
      <c r="B33" s="11">
        <v>27</v>
      </c>
      <c r="C33" s="11">
        <v>546</v>
      </c>
      <c r="D33" s="11">
        <v>552</v>
      </c>
      <c r="E33" s="11"/>
      <c r="F33" s="11"/>
      <c r="G33" s="11"/>
      <c r="H33" s="11"/>
      <c r="I33" s="169" t="str">
        <f t="shared" si="0"/>
        <v xml:space="preserve"> </v>
      </c>
      <c r="J33" s="172" t="str">
        <f t="shared" si="1"/>
        <v xml:space="preserve"> </v>
      </c>
      <c r="K33" s="174" t="str">
        <f t="shared" si="2"/>
        <v xml:space="preserve"> 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8" customHeight="1" thickTop="1" thickBot="1" x14ac:dyDescent="0.3">
      <c r="A34" s="11"/>
      <c r="B34" s="11">
        <v>28</v>
      </c>
      <c r="C34" s="11">
        <v>630</v>
      </c>
      <c r="D34" s="11">
        <v>606</v>
      </c>
      <c r="E34" s="11"/>
      <c r="F34" s="11"/>
      <c r="G34" s="11"/>
      <c r="H34" s="11"/>
      <c r="I34" s="169" t="str">
        <f t="shared" si="0"/>
        <v xml:space="preserve"> </v>
      </c>
      <c r="J34" s="172" t="str">
        <f t="shared" si="1"/>
        <v xml:space="preserve"> </v>
      </c>
      <c r="K34" s="174" t="str">
        <f t="shared" si="2"/>
        <v xml:space="preserve"> </v>
      </c>
      <c r="L34" s="11"/>
      <c r="M34" s="190" t="s">
        <v>172</v>
      </c>
      <c r="N34" s="39"/>
      <c r="O34" s="68"/>
      <c r="P34" s="68"/>
      <c r="Q34" s="68"/>
      <c r="R34" s="39"/>
      <c r="S34" s="39"/>
      <c r="T34" s="39"/>
      <c r="U34" s="39"/>
      <c r="V34" s="39"/>
      <c r="W34" s="40"/>
      <c r="X34" s="11"/>
    </row>
    <row r="35" spans="1:24" ht="18" customHeight="1" thickTop="1" thickBot="1" x14ac:dyDescent="0.3">
      <c r="A35" s="11"/>
      <c r="B35" s="11">
        <v>29</v>
      </c>
      <c r="C35" s="11">
        <v>737.5</v>
      </c>
      <c r="D35" s="11">
        <v>743</v>
      </c>
      <c r="E35" s="11"/>
      <c r="F35" s="11"/>
      <c r="G35" s="11"/>
      <c r="H35" s="11"/>
      <c r="I35" s="169" t="str">
        <f t="shared" si="0"/>
        <v xml:space="preserve"> </v>
      </c>
      <c r="J35" s="172" t="str">
        <f t="shared" si="1"/>
        <v xml:space="preserve"> </v>
      </c>
      <c r="K35" s="174" t="str">
        <f t="shared" si="2"/>
        <v xml:space="preserve"> </v>
      </c>
      <c r="L35" s="11"/>
      <c r="M35" s="41"/>
      <c r="N35" s="49" t="s">
        <v>173</v>
      </c>
      <c r="O35" s="69"/>
      <c r="P35" s="69"/>
      <c r="Q35" s="69"/>
      <c r="R35" s="222" t="s">
        <v>174</v>
      </c>
      <c r="S35" s="223"/>
      <c r="T35" s="223"/>
      <c r="U35" s="223"/>
      <c r="V35" s="200"/>
      <c r="W35" s="43"/>
      <c r="X35" s="11"/>
    </row>
    <row r="36" spans="1:24" ht="18" customHeight="1" thickTop="1" thickBot="1" x14ac:dyDescent="0.3">
      <c r="A36" s="11"/>
      <c r="B36" s="11">
        <v>30</v>
      </c>
      <c r="C36" s="11">
        <v>588</v>
      </c>
      <c r="D36" s="11">
        <v>576</v>
      </c>
      <c r="E36" s="11"/>
      <c r="F36" s="11"/>
      <c r="G36" s="11"/>
      <c r="H36" s="11"/>
      <c r="I36" s="169" t="str">
        <f t="shared" si="0"/>
        <v xml:space="preserve"> </v>
      </c>
      <c r="J36" s="172" t="str">
        <f t="shared" si="1"/>
        <v xml:space="preserve"> </v>
      </c>
      <c r="K36" s="174" t="str">
        <f t="shared" si="2"/>
        <v xml:space="preserve"> </v>
      </c>
      <c r="L36" s="11"/>
      <c r="M36" s="70"/>
      <c r="N36" s="187" t="s">
        <v>161</v>
      </c>
      <c r="O36" s="69"/>
      <c r="P36" s="69"/>
      <c r="Q36" s="69"/>
      <c r="R36" s="222" t="s">
        <v>175</v>
      </c>
      <c r="S36" s="223"/>
      <c r="T36" s="223"/>
      <c r="U36" s="223"/>
      <c r="V36" s="200"/>
      <c r="W36" s="43"/>
      <c r="X36" s="11"/>
    </row>
    <row r="37" spans="1:24" ht="18" customHeight="1" thickTop="1" thickBot="1" x14ac:dyDescent="0.3">
      <c r="A37" s="11"/>
      <c r="B37" s="11">
        <v>31</v>
      </c>
      <c r="C37" s="11">
        <v>706</v>
      </c>
      <c r="D37" s="11">
        <v>713</v>
      </c>
      <c r="E37" s="11"/>
      <c r="F37" s="11"/>
      <c r="G37" s="11"/>
      <c r="H37" s="11"/>
      <c r="I37" s="169" t="str">
        <f t="shared" si="0"/>
        <v xml:space="preserve"> </v>
      </c>
      <c r="J37" s="172" t="str">
        <f t="shared" si="1"/>
        <v xml:space="preserve"> </v>
      </c>
      <c r="K37" s="174" t="str">
        <f t="shared" si="2"/>
        <v xml:space="preserve"> </v>
      </c>
      <c r="L37" s="11"/>
      <c r="M37" s="41"/>
      <c r="N37" s="42"/>
      <c r="O37" s="42"/>
      <c r="P37" s="42"/>
      <c r="Q37" s="42"/>
      <c r="R37" s="222" t="s">
        <v>176</v>
      </c>
      <c r="S37" s="223"/>
      <c r="T37" s="223"/>
      <c r="U37" s="223"/>
      <c r="V37" s="200"/>
      <c r="W37" s="43"/>
      <c r="X37" s="11"/>
    </row>
    <row r="38" spans="1:24" ht="18" customHeight="1" thickTop="1" thickBot="1" x14ac:dyDescent="0.3">
      <c r="A38" s="11"/>
      <c r="B38" s="11">
        <v>32</v>
      </c>
      <c r="C38" s="11">
        <v>976</v>
      </c>
      <c r="D38" s="11">
        <v>959</v>
      </c>
      <c r="E38" s="11"/>
      <c r="F38" s="11"/>
      <c r="G38" s="11"/>
      <c r="H38" s="11"/>
      <c r="I38" s="169" t="str">
        <f t="shared" si="0"/>
        <v xml:space="preserve"> </v>
      </c>
      <c r="J38" s="172" t="str">
        <f t="shared" si="1"/>
        <v xml:space="preserve"> </v>
      </c>
      <c r="K38" s="174" t="str">
        <f t="shared" si="2"/>
        <v xml:space="preserve"> </v>
      </c>
      <c r="L38" s="11"/>
      <c r="M38" s="71"/>
      <c r="N38" s="72"/>
      <c r="O38" s="73"/>
      <c r="P38" s="73"/>
      <c r="Q38" s="73"/>
      <c r="R38" s="46"/>
      <c r="S38" s="46"/>
      <c r="T38" s="46"/>
      <c r="U38" s="46"/>
      <c r="V38" s="46"/>
      <c r="W38" s="47"/>
      <c r="X38" s="11"/>
    </row>
    <row r="39" spans="1:24" ht="18" customHeight="1" thickTop="1" thickBot="1" x14ac:dyDescent="0.3">
      <c r="A39" s="11"/>
      <c r="B39" s="11">
        <v>33</v>
      </c>
      <c r="C39" s="11">
        <v>664</v>
      </c>
      <c r="D39" s="11">
        <v>645.9</v>
      </c>
      <c r="E39" s="11"/>
      <c r="F39" s="11"/>
      <c r="G39" s="11"/>
      <c r="H39" s="11"/>
      <c r="I39" s="169" t="str">
        <f t="shared" si="0"/>
        <v xml:space="preserve"> </v>
      </c>
      <c r="J39" s="172" t="str">
        <f t="shared" si="1"/>
        <v xml:space="preserve"> </v>
      </c>
      <c r="K39" s="174" t="str">
        <f t="shared" si="2"/>
        <v xml:space="preserve"> 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8" customHeight="1" thickTop="1" thickBot="1" x14ac:dyDescent="0.3">
      <c r="A40" s="11"/>
      <c r="B40" s="11">
        <v>34</v>
      </c>
      <c r="C40" s="11">
        <v>864</v>
      </c>
      <c r="D40" s="11">
        <v>869</v>
      </c>
      <c r="E40" s="11"/>
      <c r="F40" s="11"/>
      <c r="G40" s="11"/>
      <c r="H40" s="11"/>
      <c r="I40" s="169" t="str">
        <f t="shared" si="0"/>
        <v xml:space="preserve"> </v>
      </c>
      <c r="J40" s="172" t="str">
        <f t="shared" si="1"/>
        <v xml:space="preserve"> </v>
      </c>
      <c r="K40" s="174" t="str">
        <f t="shared" si="2"/>
        <v xml:space="preserve"> </v>
      </c>
      <c r="L40" s="11"/>
      <c r="M40" s="190" t="s">
        <v>177</v>
      </c>
      <c r="N40" s="39"/>
      <c r="O40" s="68"/>
      <c r="P40" s="68"/>
      <c r="Q40" s="68"/>
      <c r="R40" s="39"/>
      <c r="S40" s="39"/>
      <c r="T40" s="39"/>
      <c r="U40" s="40"/>
      <c r="V40" s="11"/>
      <c r="W40" s="11"/>
      <c r="X40" s="11"/>
    </row>
    <row r="41" spans="1:24" ht="18" customHeight="1" thickTop="1" thickBot="1" x14ac:dyDescent="0.3">
      <c r="A41" s="11"/>
      <c r="B41" s="11">
        <v>35</v>
      </c>
      <c r="C41" s="11">
        <v>378</v>
      </c>
      <c r="D41" s="11">
        <v>396</v>
      </c>
      <c r="E41" s="11"/>
      <c r="F41" s="11"/>
      <c r="G41" s="11"/>
      <c r="H41" s="11"/>
      <c r="I41" s="169" t="str">
        <f t="shared" si="0"/>
        <v xml:space="preserve"> </v>
      </c>
      <c r="J41" s="172" t="str">
        <f t="shared" si="1"/>
        <v xml:space="preserve"> </v>
      </c>
      <c r="K41" s="174" t="str">
        <f t="shared" si="2"/>
        <v xml:space="preserve"> </v>
      </c>
      <c r="L41" s="11"/>
      <c r="M41" s="41"/>
      <c r="N41" s="49" t="s">
        <v>178</v>
      </c>
      <c r="O41" s="69"/>
      <c r="P41" s="69"/>
      <c r="Q41" s="69"/>
      <c r="R41" s="228" t="s">
        <v>179</v>
      </c>
      <c r="S41" s="229"/>
      <c r="T41" s="200"/>
      <c r="U41" s="43"/>
      <c r="V41" s="11"/>
      <c r="W41" s="11"/>
      <c r="X41" s="11"/>
    </row>
    <row r="42" spans="1:24" ht="18" customHeight="1" thickTop="1" thickBot="1" x14ac:dyDescent="0.3">
      <c r="A42" s="11"/>
      <c r="B42" s="11">
        <v>36</v>
      </c>
      <c r="C42" s="11">
        <v>346</v>
      </c>
      <c r="D42" s="11">
        <v>356</v>
      </c>
      <c r="E42" s="11"/>
      <c r="F42" s="11"/>
      <c r="G42" s="11"/>
      <c r="H42" s="11"/>
      <c r="I42" s="169" t="str">
        <f t="shared" si="0"/>
        <v xml:space="preserve"> </v>
      </c>
      <c r="J42" s="172" t="str">
        <f t="shared" si="1"/>
        <v xml:space="preserve"> </v>
      </c>
      <c r="K42" s="174" t="str">
        <f t="shared" si="2"/>
        <v xml:space="preserve"> </v>
      </c>
      <c r="L42" s="11"/>
      <c r="M42" s="70"/>
      <c r="N42" s="187" t="s">
        <v>161</v>
      </c>
      <c r="O42" s="69"/>
      <c r="P42" s="69"/>
      <c r="Q42" s="69"/>
      <c r="R42" s="228" t="s">
        <v>180</v>
      </c>
      <c r="S42" s="229"/>
      <c r="T42" s="200"/>
      <c r="U42" s="43"/>
      <c r="V42" s="11"/>
      <c r="W42" s="11"/>
      <c r="X42" s="11"/>
    </row>
    <row r="43" spans="1:24" ht="18" customHeight="1" thickTop="1" thickBot="1" x14ac:dyDescent="0.3">
      <c r="A43" s="11"/>
      <c r="B43" s="11">
        <v>37</v>
      </c>
      <c r="C43" s="11">
        <v>277</v>
      </c>
      <c r="D43" s="11">
        <v>313.5</v>
      </c>
      <c r="E43" s="11"/>
      <c r="F43" s="11"/>
      <c r="G43" s="11"/>
      <c r="H43" s="11"/>
      <c r="I43" s="169" t="str">
        <f t="shared" si="0"/>
        <v xml:space="preserve"> </v>
      </c>
      <c r="J43" s="172" t="str">
        <f t="shared" si="1"/>
        <v xml:space="preserve"> </v>
      </c>
      <c r="K43" s="174" t="str">
        <f t="shared" si="2"/>
        <v xml:space="preserve"> </v>
      </c>
      <c r="L43" s="11"/>
      <c r="M43" s="71"/>
      <c r="N43" s="72"/>
      <c r="O43" s="73"/>
      <c r="P43" s="73"/>
      <c r="Q43" s="73"/>
      <c r="R43" s="46"/>
      <c r="S43" s="46"/>
      <c r="T43" s="46"/>
      <c r="U43" s="47"/>
      <c r="V43" s="11"/>
      <c r="W43" s="11"/>
      <c r="X43" s="11"/>
    </row>
    <row r="44" spans="1:24" ht="18" customHeight="1" thickTop="1" x14ac:dyDescent="0.25">
      <c r="A44" s="11"/>
      <c r="B44" s="11">
        <v>38</v>
      </c>
      <c r="C44" s="11">
        <v>949</v>
      </c>
      <c r="D44" s="11">
        <v>935</v>
      </c>
      <c r="E44" s="11"/>
      <c r="F44" s="11"/>
      <c r="G44" s="11"/>
      <c r="H44" s="11"/>
      <c r="I44" s="169" t="str">
        <f t="shared" si="0"/>
        <v xml:space="preserve"> </v>
      </c>
      <c r="J44" s="172" t="str">
        <f t="shared" si="1"/>
        <v xml:space="preserve"> </v>
      </c>
      <c r="K44" s="174" t="str">
        <f t="shared" si="2"/>
        <v xml:space="preserve"> 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8" customHeight="1" x14ac:dyDescent="0.25">
      <c r="A45" s="11"/>
      <c r="B45" s="11">
        <v>39</v>
      </c>
      <c r="C45" s="11">
        <v>719.5</v>
      </c>
      <c r="D45" s="11">
        <v>723</v>
      </c>
      <c r="E45" s="11"/>
      <c r="F45" s="11"/>
      <c r="G45" s="11"/>
      <c r="H45" s="11"/>
      <c r="I45" s="169" t="str">
        <f t="shared" si="0"/>
        <v xml:space="preserve"> </v>
      </c>
      <c r="J45" s="172" t="str">
        <f t="shared" si="1"/>
        <v xml:space="preserve"> </v>
      </c>
      <c r="K45" s="174" t="str">
        <f t="shared" si="2"/>
        <v xml:space="preserve"> 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8" customHeight="1" x14ac:dyDescent="0.25">
      <c r="A46" s="11"/>
      <c r="B46" s="11">
        <v>40</v>
      </c>
      <c r="C46" s="11">
        <v>699</v>
      </c>
      <c r="D46" s="11">
        <v>680</v>
      </c>
      <c r="E46" s="11"/>
      <c r="F46" s="11"/>
      <c r="G46" s="11"/>
      <c r="H46" s="11"/>
      <c r="I46" s="169" t="str">
        <f t="shared" si="0"/>
        <v xml:space="preserve"> </v>
      </c>
      <c r="J46" s="172" t="str">
        <f t="shared" si="1"/>
        <v xml:space="preserve"> </v>
      </c>
      <c r="K46" s="174" t="str">
        <f t="shared" si="2"/>
        <v xml:space="preserve"> 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8" customHeight="1" x14ac:dyDescent="0.25">
      <c r="A47" s="11"/>
      <c r="B47" s="11">
        <v>41</v>
      </c>
      <c r="C47" s="11">
        <v>368</v>
      </c>
      <c r="D47" s="11">
        <v>371</v>
      </c>
      <c r="E47" s="11"/>
      <c r="F47" s="11"/>
      <c r="G47" s="11"/>
      <c r="H47" s="11"/>
      <c r="I47" s="169" t="str">
        <f t="shared" si="0"/>
        <v xml:space="preserve"> </v>
      </c>
      <c r="J47" s="172" t="str">
        <f t="shared" si="1"/>
        <v xml:space="preserve"> </v>
      </c>
      <c r="K47" s="174" t="str">
        <f t="shared" si="2"/>
        <v xml:space="preserve"> 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8" customHeight="1" x14ac:dyDescent="0.25">
      <c r="A48" s="11"/>
      <c r="B48" s="11">
        <v>42</v>
      </c>
      <c r="C48" s="11">
        <v>637</v>
      </c>
      <c r="D48" s="11">
        <v>609</v>
      </c>
      <c r="E48" s="11"/>
      <c r="F48" s="11"/>
      <c r="G48" s="11"/>
      <c r="H48" s="11"/>
      <c r="I48" s="169" t="str">
        <f t="shared" si="0"/>
        <v xml:space="preserve"> </v>
      </c>
      <c r="J48" s="172" t="str">
        <f t="shared" si="1"/>
        <v xml:space="preserve"> </v>
      </c>
      <c r="K48" s="174" t="str">
        <f t="shared" si="2"/>
        <v xml:space="preserve"> 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8" customHeight="1" x14ac:dyDescent="0.25">
      <c r="A49" s="11"/>
      <c r="B49" s="11">
        <v>43</v>
      </c>
      <c r="C49" s="11">
        <v>658</v>
      </c>
      <c r="D49" s="11">
        <v>621</v>
      </c>
      <c r="E49" s="11"/>
      <c r="F49" s="11"/>
      <c r="G49" s="11"/>
      <c r="H49" s="11"/>
      <c r="I49" s="169" t="str">
        <f t="shared" si="0"/>
        <v xml:space="preserve"> </v>
      </c>
      <c r="J49" s="172" t="str">
        <f t="shared" si="1"/>
        <v xml:space="preserve"> </v>
      </c>
      <c r="K49" s="174" t="str">
        <f t="shared" si="2"/>
        <v xml:space="preserve"> 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8" customHeight="1" x14ac:dyDescent="0.25">
      <c r="A50" s="11"/>
      <c r="B50" s="11">
        <v>44</v>
      </c>
      <c r="C50" s="11">
        <v>532</v>
      </c>
      <c r="D50" s="11">
        <v>543</v>
      </c>
      <c r="E50" s="11"/>
      <c r="F50" s="11"/>
      <c r="G50" s="11"/>
      <c r="H50" s="11"/>
      <c r="I50" s="169" t="str">
        <f t="shared" si="0"/>
        <v xml:space="preserve"> </v>
      </c>
      <c r="J50" s="172" t="str">
        <f t="shared" si="1"/>
        <v xml:space="preserve"> </v>
      </c>
      <c r="K50" s="174" t="str">
        <f t="shared" si="2"/>
        <v xml:space="preserve"> 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8" customHeight="1" x14ac:dyDescent="0.25">
      <c r="A51" s="11"/>
      <c r="B51" s="11">
        <v>45</v>
      </c>
      <c r="C51" s="11">
        <v>537</v>
      </c>
      <c r="D51" s="11">
        <v>549</v>
      </c>
      <c r="E51" s="11"/>
      <c r="F51" s="11"/>
      <c r="G51" s="11"/>
      <c r="H51" s="11"/>
      <c r="I51" s="169" t="str">
        <f t="shared" si="0"/>
        <v xml:space="preserve"> </v>
      </c>
      <c r="J51" s="172" t="str">
        <f t="shared" si="1"/>
        <v xml:space="preserve"> </v>
      </c>
      <c r="K51" s="174" t="str">
        <f t="shared" si="2"/>
        <v xml:space="preserve"> 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" customHeight="1" x14ac:dyDescent="0.25">
      <c r="A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</sheetData>
  <sheetProtection sheet="1" objects="1" scenarios="1"/>
  <mergeCells count="11">
    <mergeCell ref="R41:S41"/>
    <mergeCell ref="R42:S42"/>
    <mergeCell ref="R37:U37"/>
    <mergeCell ref="R30:S30"/>
    <mergeCell ref="R31:S31"/>
    <mergeCell ref="R17:S17"/>
    <mergeCell ref="R18:S18"/>
    <mergeCell ref="R35:U35"/>
    <mergeCell ref="R36:U36"/>
    <mergeCell ref="I5:J5"/>
    <mergeCell ref="N6:O6"/>
  </mergeCells>
  <pageMargins left="0.7" right="0.7" top="0.75" bottom="0.75" header="0.3" footer="0.3"/>
  <pageSetup orientation="portrait" r:id="rId1"/>
  <ignoredErrors>
    <ignoredError sqref="S12:S13 Q7:Q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workbookViewId="0">
      <selection activeCell="AO10" sqref="AO10"/>
    </sheetView>
  </sheetViews>
  <sheetFormatPr baseColWidth="10" defaultRowHeight="15" x14ac:dyDescent="0.25"/>
  <cols>
    <col min="1" max="1" width="1.7109375" customWidth="1"/>
    <col min="2" max="2" width="6.7109375" hidden="1" customWidth="1"/>
    <col min="3" max="32" width="10.7109375" hidden="1" customWidth="1"/>
    <col min="33" max="46" width="10.7109375" customWidth="1"/>
    <col min="47" max="47" width="1.7109375" customWidth="1"/>
    <col min="48" max="48" width="10.7109375" customWidth="1"/>
  </cols>
  <sheetData>
    <row r="1" spans="1:47" ht="9.9499999999999993" customHeight="1" x14ac:dyDescent="0.25">
      <c r="A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18" customHeight="1" x14ac:dyDescent="0.25">
      <c r="A2" s="11"/>
      <c r="AG2" s="54" t="s">
        <v>181</v>
      </c>
      <c r="AH2" s="53" t="s">
        <v>185</v>
      </c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ht="18" customHeight="1" x14ac:dyDescent="0.25">
      <c r="A3" s="11"/>
      <c r="AG3" s="54"/>
      <c r="AH3" s="53" t="s">
        <v>186</v>
      </c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18" customHeight="1" thickBot="1" x14ac:dyDescent="0.3">
      <c r="A4" s="11"/>
      <c r="AG4" s="54"/>
      <c r="AH4" s="53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ht="18" customHeight="1" thickTop="1" x14ac:dyDescent="0.25">
      <c r="A5" s="11"/>
      <c r="AG5" s="11"/>
      <c r="AH5" s="48" t="s">
        <v>32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40"/>
      <c r="AT5" s="11"/>
      <c r="AU5" s="11"/>
    </row>
    <row r="6" spans="1:47" ht="18" customHeight="1" x14ac:dyDescent="0.25">
      <c r="A6" s="11"/>
      <c r="B6" s="3">
        <v>0</v>
      </c>
      <c r="C6" t="s">
        <v>191</v>
      </c>
      <c r="M6" t="s">
        <v>192</v>
      </c>
      <c r="W6" t="s">
        <v>193</v>
      </c>
      <c r="AG6" s="11"/>
      <c r="AH6" s="41"/>
      <c r="AI6" s="49" t="str">
        <f>IF(COUNT(Alumno!M3)=0,CHAR(32),VLOOKUP(Alumno!M3,B6:U15,2))</f>
        <v xml:space="preserve"> </v>
      </c>
      <c r="AJ6" s="42"/>
      <c r="AK6" s="42"/>
      <c r="AL6" s="42"/>
      <c r="AM6" s="42"/>
      <c r="AN6" s="42"/>
      <c r="AO6" s="42"/>
      <c r="AP6" s="42"/>
      <c r="AQ6" s="42"/>
      <c r="AR6" s="42"/>
      <c r="AS6" s="43"/>
      <c r="AT6" s="11"/>
      <c r="AU6" s="11"/>
    </row>
    <row r="7" spans="1:47" ht="18" customHeight="1" x14ac:dyDescent="0.25">
      <c r="A7" s="11"/>
      <c r="B7" s="3">
        <v>1</v>
      </c>
      <c r="C7" t="s">
        <v>198</v>
      </c>
      <c r="M7" t="s">
        <v>196</v>
      </c>
      <c r="W7" t="s">
        <v>197</v>
      </c>
      <c r="AG7" s="11"/>
      <c r="AH7" s="41"/>
      <c r="AI7" s="49" t="str">
        <f>IF(COUNT(Alumno!M3)=0,CHAR(32),VLOOKUP(Alumno!M3,B6:M15,12))</f>
        <v xml:space="preserve"> </v>
      </c>
      <c r="AJ7" s="42"/>
      <c r="AK7" s="42"/>
      <c r="AL7" s="42"/>
      <c r="AM7" s="42"/>
      <c r="AN7" s="42"/>
      <c r="AO7" s="42"/>
      <c r="AP7" s="42"/>
      <c r="AQ7" s="42"/>
      <c r="AR7" s="42"/>
      <c r="AS7" s="43"/>
      <c r="AT7" s="11"/>
      <c r="AU7" s="11"/>
    </row>
    <row r="8" spans="1:47" ht="18" customHeight="1" x14ac:dyDescent="0.25">
      <c r="A8" s="11"/>
      <c r="B8" s="3">
        <v>2</v>
      </c>
      <c r="C8" t="s">
        <v>202</v>
      </c>
      <c r="M8" t="s">
        <v>203</v>
      </c>
      <c r="W8" t="s">
        <v>204</v>
      </c>
      <c r="AG8" s="11"/>
      <c r="AH8" s="41"/>
      <c r="AI8" s="49" t="str">
        <f>IF(COUNT(Alumno!M3)=0,CHAR(32),VLOOKUP(Alumno!M3,B6:W15,22))</f>
        <v xml:space="preserve"> </v>
      </c>
      <c r="AJ8" s="42"/>
      <c r="AK8" s="42"/>
      <c r="AL8" s="42"/>
      <c r="AM8" s="42"/>
      <c r="AN8" s="42"/>
      <c r="AO8" s="42"/>
      <c r="AP8" s="42"/>
      <c r="AQ8" s="42"/>
      <c r="AR8" s="42"/>
      <c r="AS8" s="43"/>
      <c r="AT8" s="11"/>
      <c r="AU8" s="11"/>
    </row>
    <row r="9" spans="1:47" ht="18" customHeight="1" thickBot="1" x14ac:dyDescent="0.3">
      <c r="A9" s="11"/>
      <c r="B9" s="3">
        <v>3</v>
      </c>
      <c r="C9" t="s">
        <v>205</v>
      </c>
      <c r="M9" t="s">
        <v>206</v>
      </c>
      <c r="W9" t="s">
        <v>197</v>
      </c>
      <c r="AG9" s="11"/>
      <c r="AH9" s="41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3"/>
      <c r="AT9" s="11"/>
      <c r="AU9" s="11"/>
    </row>
    <row r="10" spans="1:47" ht="18" customHeight="1" thickTop="1" thickBot="1" x14ac:dyDescent="0.3">
      <c r="A10" s="11"/>
      <c r="B10" s="3">
        <v>4</v>
      </c>
      <c r="C10" t="s">
        <v>194</v>
      </c>
      <c r="M10" t="s">
        <v>195</v>
      </c>
      <c r="W10" t="s">
        <v>193</v>
      </c>
      <c r="AG10" s="11"/>
      <c r="AH10" s="41"/>
      <c r="AI10" s="69" t="s">
        <v>87</v>
      </c>
      <c r="AJ10" s="49" t="s">
        <v>182</v>
      </c>
      <c r="AK10" s="69"/>
      <c r="AL10" s="69"/>
      <c r="AM10" s="220" t="s">
        <v>183</v>
      </c>
      <c r="AN10" s="230"/>
      <c r="AO10" s="200"/>
      <c r="AP10" s="203"/>
      <c r="AQ10" s="203"/>
      <c r="AR10" s="42"/>
      <c r="AS10" s="43"/>
      <c r="AT10" s="11"/>
      <c r="AU10" s="11"/>
    </row>
    <row r="11" spans="1:47" ht="18" customHeight="1" thickTop="1" thickBot="1" x14ac:dyDescent="0.3">
      <c r="A11" s="11"/>
      <c r="B11" s="3">
        <v>5</v>
      </c>
      <c r="C11" t="s">
        <v>199</v>
      </c>
      <c r="M11" t="s">
        <v>200</v>
      </c>
      <c r="W11" t="s">
        <v>201</v>
      </c>
      <c r="AG11" s="11"/>
      <c r="AH11" s="41"/>
      <c r="AI11" s="187" t="s">
        <v>161</v>
      </c>
      <c r="AJ11" s="69"/>
      <c r="AK11" s="69"/>
      <c r="AL11" s="69"/>
      <c r="AM11" s="220" t="s">
        <v>184</v>
      </c>
      <c r="AN11" s="229"/>
      <c r="AO11" s="200"/>
      <c r="AP11" s="42"/>
      <c r="AQ11" s="42"/>
      <c r="AR11" s="42"/>
      <c r="AS11" s="43"/>
      <c r="AT11" s="11"/>
      <c r="AU11" s="11"/>
    </row>
    <row r="12" spans="1:47" ht="18" customHeight="1" thickTop="1" thickBot="1" x14ac:dyDescent="0.3">
      <c r="A12" s="11"/>
      <c r="B12" s="3">
        <v>6</v>
      </c>
      <c r="C12" t="s">
        <v>207</v>
      </c>
      <c r="M12" t="s">
        <v>208</v>
      </c>
      <c r="W12" t="s">
        <v>209</v>
      </c>
      <c r="AG12" s="11"/>
      <c r="AH12" s="41"/>
      <c r="AI12" s="50"/>
      <c r="AJ12" s="51"/>
      <c r="AK12" s="42"/>
      <c r="AL12" s="42"/>
      <c r="AM12" s="42"/>
      <c r="AN12" s="42"/>
      <c r="AO12" s="42"/>
      <c r="AP12" s="42"/>
      <c r="AQ12" s="42"/>
      <c r="AR12" s="42"/>
      <c r="AS12" s="43"/>
      <c r="AT12" s="11"/>
      <c r="AU12" s="11"/>
    </row>
    <row r="13" spans="1:47" ht="18" customHeight="1" thickTop="1" thickBot="1" x14ac:dyDescent="0.3">
      <c r="A13" s="11"/>
      <c r="B13" s="3">
        <v>7</v>
      </c>
      <c r="C13" t="s">
        <v>211</v>
      </c>
      <c r="M13" t="s">
        <v>212</v>
      </c>
      <c r="W13" t="s">
        <v>210</v>
      </c>
      <c r="AG13" s="11"/>
      <c r="AH13" s="41"/>
      <c r="AI13" s="69" t="s">
        <v>91</v>
      </c>
      <c r="AJ13" s="49" t="s">
        <v>189</v>
      </c>
      <c r="AK13" s="69"/>
      <c r="AL13" s="69"/>
      <c r="AM13" s="220" t="s">
        <v>187</v>
      </c>
      <c r="AN13" s="229"/>
      <c r="AO13" s="200"/>
      <c r="AP13" s="42"/>
      <c r="AQ13" s="42"/>
      <c r="AR13" s="42"/>
      <c r="AS13" s="43"/>
      <c r="AT13" s="11"/>
      <c r="AU13" s="11"/>
    </row>
    <row r="14" spans="1:47" ht="18" customHeight="1" thickTop="1" thickBot="1" x14ac:dyDescent="0.3">
      <c r="A14" s="11"/>
      <c r="B14" s="3">
        <v>8</v>
      </c>
      <c r="C14" t="s">
        <v>213</v>
      </c>
      <c r="M14" t="s">
        <v>214</v>
      </c>
      <c r="W14" t="s">
        <v>215</v>
      </c>
      <c r="AG14" s="11"/>
      <c r="AH14" s="41"/>
      <c r="AI14" s="187" t="s">
        <v>161</v>
      </c>
      <c r="AJ14" s="69"/>
      <c r="AK14" s="69"/>
      <c r="AL14" s="69"/>
      <c r="AM14" s="220" t="s">
        <v>188</v>
      </c>
      <c r="AN14" s="229"/>
      <c r="AO14" s="200"/>
      <c r="AP14" s="204"/>
      <c r="AQ14" s="204"/>
      <c r="AR14" s="204"/>
      <c r="AS14" s="43"/>
      <c r="AT14" s="11"/>
      <c r="AU14" s="11"/>
    </row>
    <row r="15" spans="1:47" ht="18" customHeight="1" thickTop="1" thickBot="1" x14ac:dyDescent="0.3">
      <c r="A15" s="11"/>
      <c r="B15" s="3">
        <v>9</v>
      </c>
      <c r="C15" t="s">
        <v>216</v>
      </c>
      <c r="M15" t="s">
        <v>217</v>
      </c>
      <c r="W15" t="s">
        <v>218</v>
      </c>
      <c r="AG15" s="11"/>
      <c r="AH15" s="41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3"/>
      <c r="AT15" s="11"/>
      <c r="AU15" s="11"/>
    </row>
    <row r="16" spans="1:47" ht="18" customHeight="1" thickTop="1" thickBot="1" x14ac:dyDescent="0.3">
      <c r="A16" s="11"/>
      <c r="B16" s="3">
        <v>10</v>
      </c>
      <c r="C16" t="s">
        <v>219</v>
      </c>
      <c r="M16" t="s">
        <v>220</v>
      </c>
      <c r="W16" t="s">
        <v>197</v>
      </c>
      <c r="AG16" s="11"/>
      <c r="AH16" s="41"/>
      <c r="AI16" s="69" t="s">
        <v>96</v>
      </c>
      <c r="AJ16" s="49" t="s">
        <v>190</v>
      </c>
      <c r="AK16" s="69"/>
      <c r="AL16" s="42"/>
      <c r="AM16" s="205"/>
      <c r="AN16" s="42"/>
      <c r="AO16" s="42"/>
      <c r="AP16" s="42"/>
      <c r="AQ16" s="42"/>
      <c r="AR16" s="42"/>
      <c r="AS16" s="43"/>
      <c r="AT16" s="11"/>
      <c r="AU16" s="11"/>
    </row>
    <row r="17" spans="1:47" ht="18" customHeight="1" thickTop="1" thickBot="1" x14ac:dyDescent="0.3">
      <c r="A17" s="11"/>
      <c r="AG17" s="11"/>
      <c r="AH17" s="52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7"/>
      <c r="AT17" s="11"/>
      <c r="AU17" s="11"/>
    </row>
    <row r="18" spans="1:47" ht="18" customHeight="1" thickTop="1" thickBot="1" x14ac:dyDescent="0.3">
      <c r="A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ht="18" customHeight="1" thickTop="1" x14ac:dyDescent="0.25">
      <c r="A19" s="11"/>
      <c r="AG19" s="11"/>
      <c r="AH19" s="48" t="s">
        <v>33</v>
      </c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40"/>
      <c r="AT19" s="11"/>
      <c r="AU19" s="11"/>
    </row>
    <row r="20" spans="1:47" ht="18" customHeight="1" x14ac:dyDescent="0.25">
      <c r="A20" s="11"/>
      <c r="AG20" s="11"/>
      <c r="AH20" s="41"/>
      <c r="AI20" s="49" t="str">
        <f>IF(COUNT(Alumno!M3:N3)&lt;2,CHAR(32),IF(Alumno!M3=Alumno!N3,'Ej 7'!C16,VLOOKUP(Alumno!N3,'Ej 7'!B6:C15,2)))</f>
        <v xml:space="preserve"> </v>
      </c>
      <c r="AJ20" s="42"/>
      <c r="AK20" s="42"/>
      <c r="AL20" s="42"/>
      <c r="AM20" s="42"/>
      <c r="AN20" s="42"/>
      <c r="AO20" s="42"/>
      <c r="AP20" s="42"/>
      <c r="AQ20" s="42"/>
      <c r="AR20" s="42"/>
      <c r="AS20" s="43"/>
      <c r="AT20" s="11"/>
      <c r="AU20" s="11"/>
    </row>
    <row r="21" spans="1:47" ht="18" customHeight="1" x14ac:dyDescent="0.25">
      <c r="A21" s="11"/>
      <c r="AG21" s="11"/>
      <c r="AH21" s="41"/>
      <c r="AI21" s="49" t="str">
        <f>IF(COUNT(Alumno!M3:N3)&lt;2,CHAR(32),IF(Alumno!M3=Alumno!N3,'Ej 7'!M16,VLOOKUP(Alumno!N3,B6:M15,12)))</f>
        <v xml:space="preserve"> </v>
      </c>
      <c r="AJ21" s="42"/>
      <c r="AK21" s="42"/>
      <c r="AL21" s="42"/>
      <c r="AM21" s="42"/>
      <c r="AN21" s="42"/>
      <c r="AO21" s="42"/>
      <c r="AP21" s="42"/>
      <c r="AQ21" s="42"/>
      <c r="AR21" s="42"/>
      <c r="AS21" s="43"/>
      <c r="AT21" s="11"/>
      <c r="AU21" s="11"/>
    </row>
    <row r="22" spans="1:47" ht="18" customHeight="1" x14ac:dyDescent="0.25">
      <c r="A22" s="11"/>
      <c r="AG22" s="11"/>
      <c r="AH22" s="41"/>
      <c r="AI22" s="49" t="str">
        <f>IF(COUNT(Alumno!M3:N3)&lt;2,CHAR(32),IF(Alumno!M3=Alumno!N3,'Ej 7'!W16,VLOOKUP(Alumno!N3,B6:W15,22)))</f>
        <v xml:space="preserve"> </v>
      </c>
      <c r="AJ22" s="42"/>
      <c r="AK22" s="42"/>
      <c r="AL22" s="42"/>
      <c r="AM22" s="42"/>
      <c r="AN22" s="42"/>
      <c r="AO22" s="42"/>
      <c r="AP22" s="42"/>
      <c r="AQ22" s="42"/>
      <c r="AR22" s="42"/>
      <c r="AS22" s="43"/>
      <c r="AT22" s="11"/>
      <c r="AU22" s="11"/>
    </row>
    <row r="23" spans="1:47" ht="18" customHeight="1" thickBot="1" x14ac:dyDescent="0.3">
      <c r="A23" s="11"/>
      <c r="AG23" s="11"/>
      <c r="AH23" s="41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3"/>
      <c r="AT23" s="11"/>
      <c r="AU23" s="11"/>
    </row>
    <row r="24" spans="1:47" ht="18" customHeight="1" thickTop="1" thickBot="1" x14ac:dyDescent="0.3">
      <c r="A24" s="11"/>
      <c r="AG24" s="11"/>
      <c r="AH24" s="41"/>
      <c r="AI24" s="69" t="s">
        <v>87</v>
      </c>
      <c r="AJ24" s="49" t="s">
        <v>182</v>
      </c>
      <c r="AK24" s="69"/>
      <c r="AL24" s="69"/>
      <c r="AM24" s="220" t="s">
        <v>183</v>
      </c>
      <c r="AN24" s="230"/>
      <c r="AO24" s="200"/>
      <c r="AP24" s="203"/>
      <c r="AQ24" s="203"/>
      <c r="AR24" s="42"/>
      <c r="AS24" s="43"/>
      <c r="AT24" s="11"/>
      <c r="AU24" s="11"/>
    </row>
    <row r="25" spans="1:47" ht="18" customHeight="1" thickTop="1" thickBot="1" x14ac:dyDescent="0.3">
      <c r="A25" s="11"/>
      <c r="AG25" s="11"/>
      <c r="AH25" s="41"/>
      <c r="AI25" s="187" t="s">
        <v>161</v>
      </c>
      <c r="AJ25" s="69"/>
      <c r="AK25" s="69"/>
      <c r="AL25" s="69"/>
      <c r="AM25" s="220" t="s">
        <v>184</v>
      </c>
      <c r="AN25" s="229"/>
      <c r="AO25" s="200"/>
      <c r="AP25" s="42"/>
      <c r="AQ25" s="42"/>
      <c r="AR25" s="42"/>
      <c r="AS25" s="43"/>
      <c r="AT25" s="11"/>
      <c r="AU25" s="11"/>
    </row>
    <row r="26" spans="1:47" ht="18" customHeight="1" thickTop="1" thickBot="1" x14ac:dyDescent="0.3">
      <c r="A26" s="11"/>
      <c r="AG26" s="11"/>
      <c r="AH26" s="41"/>
      <c r="AI26" s="50"/>
      <c r="AJ26" s="51"/>
      <c r="AK26" s="42"/>
      <c r="AL26" s="42"/>
      <c r="AM26" s="42"/>
      <c r="AN26" s="42"/>
      <c r="AO26" s="42"/>
      <c r="AP26" s="42"/>
      <c r="AQ26" s="42"/>
      <c r="AR26" s="42"/>
      <c r="AS26" s="43"/>
      <c r="AT26" s="11"/>
      <c r="AU26" s="11"/>
    </row>
    <row r="27" spans="1:47" ht="18" customHeight="1" thickTop="1" thickBot="1" x14ac:dyDescent="0.3">
      <c r="A27" s="11"/>
      <c r="AG27" s="11"/>
      <c r="AH27" s="41"/>
      <c r="AI27" s="69" t="s">
        <v>91</v>
      </c>
      <c r="AJ27" s="49" t="s">
        <v>189</v>
      </c>
      <c r="AK27" s="69"/>
      <c r="AL27" s="69"/>
      <c r="AM27" s="220" t="s">
        <v>187</v>
      </c>
      <c r="AN27" s="229"/>
      <c r="AO27" s="200"/>
      <c r="AP27" s="42"/>
      <c r="AQ27" s="42"/>
      <c r="AR27" s="42"/>
      <c r="AS27" s="43"/>
      <c r="AT27" s="11"/>
      <c r="AU27" s="11"/>
    </row>
    <row r="28" spans="1:47" ht="18" customHeight="1" thickTop="1" thickBot="1" x14ac:dyDescent="0.3">
      <c r="A28" s="11"/>
      <c r="AG28" s="11"/>
      <c r="AH28" s="41"/>
      <c r="AI28" s="187" t="s">
        <v>161</v>
      </c>
      <c r="AJ28" s="69"/>
      <c r="AK28" s="69"/>
      <c r="AL28" s="69"/>
      <c r="AM28" s="220" t="s">
        <v>188</v>
      </c>
      <c r="AN28" s="229"/>
      <c r="AO28" s="200"/>
      <c r="AP28" s="204"/>
      <c r="AQ28" s="204"/>
      <c r="AR28" s="204"/>
      <c r="AS28" s="43"/>
      <c r="AT28" s="11"/>
      <c r="AU28" s="11"/>
    </row>
    <row r="29" spans="1:47" ht="18" customHeight="1" thickTop="1" thickBot="1" x14ac:dyDescent="0.3">
      <c r="A29" s="11"/>
      <c r="AG29" s="11"/>
      <c r="AH29" s="41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3"/>
      <c r="AT29" s="11"/>
      <c r="AU29" s="11"/>
    </row>
    <row r="30" spans="1:47" ht="18" customHeight="1" thickTop="1" thickBot="1" x14ac:dyDescent="0.3">
      <c r="A30" s="11"/>
      <c r="AG30" s="11"/>
      <c r="AH30" s="41"/>
      <c r="AI30" s="69" t="s">
        <v>96</v>
      </c>
      <c r="AJ30" s="49" t="s">
        <v>190</v>
      </c>
      <c r="AK30" s="69"/>
      <c r="AL30" s="42"/>
      <c r="AM30" s="205"/>
      <c r="AN30" s="42"/>
      <c r="AO30" s="42"/>
      <c r="AP30" s="42"/>
      <c r="AQ30" s="42"/>
      <c r="AR30" s="42"/>
      <c r="AS30" s="43"/>
      <c r="AT30" s="11"/>
      <c r="AU30" s="11"/>
    </row>
    <row r="31" spans="1:47" ht="18" customHeight="1" thickTop="1" thickBot="1" x14ac:dyDescent="0.3">
      <c r="A31" s="11"/>
      <c r="AG31" s="11"/>
      <c r="AH31" s="52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7"/>
      <c r="AT31" s="11"/>
      <c r="AU31" s="11"/>
    </row>
    <row r="32" spans="1:47" ht="18" customHeight="1" thickTop="1" x14ac:dyDescent="0.25">
      <c r="A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ht="15" customHeight="1" x14ac:dyDescent="0.25">
      <c r="A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ht="18" customHeight="1" x14ac:dyDescent="0.25"/>
    <row r="35" spans="1:47" ht="18" customHeight="1" x14ac:dyDescent="0.25"/>
    <row r="36" spans="1:47" ht="18" customHeight="1" x14ac:dyDescent="0.25"/>
  </sheetData>
  <sheetProtection sheet="1" objects="1" scenarios="1"/>
  <mergeCells count="8">
    <mergeCell ref="AM10:AN10"/>
    <mergeCell ref="AM11:AN11"/>
    <mergeCell ref="AM25:AN25"/>
    <mergeCell ref="AM27:AN27"/>
    <mergeCell ref="AM28:AN28"/>
    <mergeCell ref="AM24:AN24"/>
    <mergeCell ref="AM13:AN13"/>
    <mergeCell ref="AM14:AN14"/>
  </mergeCells>
  <pageMargins left="0.7" right="0.7" top="0.75" bottom="0.75" header="0.3" footer="0.3"/>
  <pageSetup orientation="portrait" r:id="rId1"/>
  <ignoredErrors>
    <ignoredError sqref="AI20 AI21:AI2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baseColWidth="10" defaultRowHeight="15" x14ac:dyDescent="0.25"/>
  <cols>
    <col min="1" max="16" width="10.7109375" customWidth="1"/>
  </cols>
  <sheetData>
    <row r="1" spans="1:1" x14ac:dyDescent="0.25">
      <c r="A1" s="232" t="s">
        <v>222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Alumno</vt:lpstr>
      <vt:lpstr>Ej 1</vt:lpstr>
      <vt:lpstr>Ej 2</vt:lpstr>
      <vt:lpstr>Ej 3</vt:lpstr>
      <vt:lpstr>Ej 4</vt:lpstr>
      <vt:lpstr>Ej 5</vt:lpstr>
      <vt:lpstr>Ej 6</vt:lpstr>
      <vt:lpstr>Ej 7</vt:lpstr>
      <vt:lpstr>Cuentas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Camina</dc:creator>
  <cp:lastModifiedBy>Ricardo Camina</cp:lastModifiedBy>
  <dcterms:created xsi:type="dcterms:W3CDTF">2020-04-13T15:58:03Z</dcterms:created>
  <dcterms:modified xsi:type="dcterms:W3CDTF">2020-08-21T23:14:06Z</dcterms:modified>
</cp:coreProperties>
</file>