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lumno" sheetId="5" r:id="rId1"/>
    <sheet name="Ej 1" sheetId="7" r:id="rId2"/>
    <sheet name="Ej 2" sheetId="6" r:id="rId3"/>
    <sheet name="Ej 3" sheetId="12" r:id="rId4"/>
    <sheet name="Ej 4 " sheetId="8" r:id="rId5"/>
    <sheet name="Ej 5" sheetId="9" r:id="rId6"/>
    <sheet name="Ej 6" sheetId="10" r:id="rId7"/>
    <sheet name="Ej 7" sheetId="11" r:id="rId8"/>
    <sheet name="Cuentas" sheetId="13" r:id="rId9"/>
  </sheets>
  <calcPr calcId="145621"/>
</workbook>
</file>

<file path=xl/calcChain.xml><?xml version="1.0" encoding="utf-8"?>
<calcChain xmlns="http://schemas.openxmlformats.org/spreadsheetml/2006/main">
  <c r="O25" i="11" l="1"/>
  <c r="N3" i="11"/>
  <c r="Q5" i="10" l="1"/>
  <c r="R6" i="10" l="1"/>
  <c r="Q6" i="10"/>
  <c r="M5" i="10"/>
  <c r="N6" i="10"/>
  <c r="M6" i="10"/>
  <c r="M10" i="9" l="1"/>
  <c r="L10" i="9"/>
  <c r="E7" i="9"/>
  <c r="M9" i="9" s="1"/>
  <c r="D6" i="9"/>
  <c r="D7" i="9" s="1"/>
  <c r="L9" i="9" s="1"/>
  <c r="E6" i="9" l="1"/>
  <c r="M8" i="9" s="1"/>
  <c r="L8" i="9"/>
  <c r="F7" i="9"/>
  <c r="N9" i="9" s="1"/>
  <c r="B6" i="8"/>
  <c r="F6" i="9" l="1"/>
  <c r="N8" i="9" s="1"/>
  <c r="C6" i="8"/>
  <c r="P5" i="8" s="1"/>
  <c r="AD8" i="12"/>
  <c r="AD7" i="12"/>
  <c r="AD6" i="12"/>
  <c r="AD24" i="12"/>
  <c r="AD23" i="12"/>
  <c r="AD22" i="12"/>
  <c r="P9" i="6" l="1"/>
  <c r="N9" i="6"/>
  <c r="O9" i="6"/>
  <c r="P8" i="6"/>
  <c r="O8" i="6"/>
  <c r="N8" i="6"/>
  <c r="O10" i="6" l="1"/>
  <c r="P10" i="6"/>
  <c r="Q8" i="6"/>
  <c r="Q9" i="6"/>
  <c r="N10" i="6"/>
  <c r="AB7" i="7"/>
  <c r="AB6" i="7"/>
  <c r="AF13" i="7"/>
  <c r="AF12" i="7"/>
  <c r="AF11" i="7"/>
  <c r="Y7" i="7"/>
  <c r="X7" i="7"/>
  <c r="W7" i="7"/>
  <c r="V7" i="7"/>
  <c r="U7" i="7"/>
  <c r="Y6" i="7"/>
  <c r="X6" i="7"/>
  <c r="W6" i="7"/>
  <c r="V6" i="7"/>
  <c r="U6" i="7"/>
  <c r="X5" i="7"/>
  <c r="W5" i="7"/>
  <c r="V5" i="7"/>
  <c r="U5" i="7"/>
  <c r="Y5" i="7"/>
  <c r="Q10" i="6" l="1"/>
  <c r="L15" i="7"/>
  <c r="M15" i="7" s="1"/>
  <c r="L14" i="7"/>
  <c r="M14" i="7" s="1"/>
  <c r="L11" i="7"/>
  <c r="M11" i="7" s="1"/>
  <c r="L7" i="7"/>
  <c r="M7" i="7" s="1"/>
  <c r="L10" i="7"/>
  <c r="M10" i="7" s="1"/>
  <c r="L9" i="7"/>
  <c r="M9" i="7" s="1"/>
  <c r="L8" i="7"/>
  <c r="M8" i="7" s="1"/>
  <c r="L6" i="7"/>
  <c r="K6" i="7"/>
  <c r="L13" i="7"/>
  <c r="K13" i="7"/>
  <c r="K12" i="7"/>
  <c r="L12" i="7"/>
  <c r="M6" i="7" l="1"/>
  <c r="M13" i="7"/>
  <c r="M12" i="7"/>
</calcChain>
</file>

<file path=xl/sharedStrings.xml><?xml version="1.0" encoding="utf-8"?>
<sst xmlns="http://schemas.openxmlformats.org/spreadsheetml/2006/main" count="378" uniqueCount="235">
  <si>
    <t>Frec</t>
  </si>
  <si>
    <t xml:space="preserve">Apellido : </t>
  </si>
  <si>
    <t>Nombres :</t>
  </si>
  <si>
    <t>tot</t>
  </si>
  <si>
    <r>
      <rPr>
        <b/>
        <sz val="10"/>
        <color theme="1"/>
        <rFont val="Arial"/>
        <family val="2"/>
      </rPr>
      <t>DNI</t>
    </r>
    <r>
      <rPr>
        <sz val="10"/>
        <color theme="1"/>
        <rFont val="Arial"/>
        <family val="2"/>
      </rPr>
      <t>:</t>
    </r>
  </si>
  <si>
    <r>
      <rPr>
        <b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</si>
  <si>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)</t>
    </r>
  </si>
  <si>
    <r>
      <t xml:space="preserve">Luego de colocar su n° de Documento </t>
    </r>
    <r>
      <rPr>
        <i/>
        <sz val="9"/>
        <color theme="1"/>
        <rFont val="Arial"/>
        <family val="2"/>
      </rPr>
      <t>(</t>
    </r>
    <r>
      <rPr>
        <b/>
        <i/>
        <sz val="9"/>
        <color theme="1"/>
        <rFont val="Arial"/>
        <family val="2"/>
      </rPr>
      <t>separando las cifras en casillas diferentes</t>
    </r>
    <r>
      <rPr>
        <i/>
        <sz val="9"/>
        <color theme="1"/>
        <rFont val="Arial"/>
        <family val="2"/>
      </rPr>
      <t>)</t>
    </r>
    <r>
      <rPr>
        <b/>
        <i/>
        <sz val="9"/>
        <color theme="1"/>
        <rFont val="Arial"/>
        <family val="2"/>
      </rPr>
      <t>, se activará la información que falta para contestar las preguntas.</t>
    </r>
  </si>
  <si>
    <r>
      <rPr>
        <b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</si>
  <si>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</si>
  <si>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>c</t>
    </r>
    <r>
      <rPr>
        <sz val="12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</si>
  <si>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)</t>
    </r>
  </si>
  <si>
    <r>
      <rPr>
        <b/>
        <sz val="11"/>
        <color theme="1"/>
        <rFont val="Arial"/>
        <family val="2"/>
      </rPr>
      <t>i</t>
    </r>
    <r>
      <rPr>
        <sz val="11"/>
        <color theme="1"/>
        <rFont val="Arial"/>
        <family val="2"/>
      </rPr>
      <t>)</t>
    </r>
  </si>
  <si>
    <r>
      <rPr>
        <b/>
        <sz val="11"/>
        <color theme="1"/>
        <rFont val="Arial"/>
        <family val="2"/>
      </rPr>
      <t>ii</t>
    </r>
    <r>
      <rPr>
        <sz val="11"/>
        <color theme="1"/>
        <rFont val="Arial"/>
        <family val="2"/>
      </rPr>
      <t>)</t>
    </r>
  </si>
  <si>
    <r>
      <rPr>
        <b/>
        <sz val="11"/>
        <color theme="1"/>
        <rFont val="Arial"/>
        <family val="2"/>
      </rPr>
      <t>iii</t>
    </r>
    <r>
      <rPr>
        <sz val="11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</si>
  <si>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</si>
  <si>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)</t>
    </r>
  </si>
  <si>
    <t>marcar con una "X" la opción que crea correcta</t>
  </si>
  <si>
    <r>
      <rPr>
        <b/>
        <sz val="12"/>
        <color theme="1"/>
        <rFont val="Arial"/>
        <family val="2"/>
      </rPr>
      <t>d</t>
    </r>
    <r>
      <rPr>
        <sz val="12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</si>
  <si>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>e</t>
    </r>
    <r>
      <rPr>
        <sz val="12"/>
        <color theme="1"/>
        <rFont val="Arial"/>
        <family val="2"/>
      </rPr>
      <t>)</t>
    </r>
  </si>
  <si>
    <t>No Rechazo Ho</t>
  </si>
  <si>
    <t>Rechazo Ho</t>
  </si>
  <si>
    <r>
      <rPr>
        <b/>
        <sz val="12"/>
        <color theme="1"/>
        <rFont val="Arial"/>
        <family val="2"/>
      </rPr>
      <t>f</t>
    </r>
    <r>
      <rPr>
        <sz val="12"/>
        <color theme="1"/>
        <rFont val="Arial"/>
        <family val="2"/>
      </rPr>
      <t>)</t>
    </r>
  </si>
  <si>
    <t>Cuál es su conclusión ?</t>
  </si>
  <si>
    <r>
      <rPr>
        <b/>
        <sz val="12"/>
        <color theme="1"/>
        <rFont val="Arial"/>
        <family val="2"/>
      </rPr>
      <t>g</t>
    </r>
    <r>
      <rPr>
        <sz val="12"/>
        <color theme="1"/>
        <rFont val="Arial"/>
        <family val="2"/>
      </rPr>
      <t>)</t>
    </r>
  </si>
  <si>
    <t xml:space="preserve"> </t>
  </si>
  <si>
    <r>
      <t xml:space="preserve">Una vez completado el examen, enviar a </t>
    </r>
    <r>
      <rPr>
        <b/>
        <sz val="11"/>
        <color theme="1"/>
        <rFont val="Arial"/>
        <family val="2"/>
      </rPr>
      <t>rcamina@criba.edu.ar</t>
    </r>
  </si>
  <si>
    <t>Hoja para cálculos</t>
  </si>
  <si>
    <t>CM bloq</t>
  </si>
  <si>
    <t>CM entre</t>
  </si>
  <si>
    <t>CM resi</t>
  </si>
  <si>
    <t>b</t>
  </si>
  <si>
    <t>I</t>
  </si>
  <si>
    <t>N</t>
  </si>
  <si>
    <t>a</t>
  </si>
  <si>
    <t>ab</t>
  </si>
  <si>
    <t>bc</t>
  </si>
  <si>
    <t>c</t>
  </si>
  <si>
    <t>cd</t>
  </si>
  <si>
    <t>d</t>
  </si>
  <si>
    <t>Se tienen cajas de petri con 100 semillas c/u. Se aplican un total de "I" Tratamientos y se registra el % de semillas germinadas.</t>
  </si>
  <si>
    <t>Trat 1</t>
  </si>
  <si>
    <t>Trat 2</t>
  </si>
  <si>
    <t>Trat 3</t>
  </si>
  <si>
    <t>Trat 4</t>
  </si>
  <si>
    <t>Trat 5</t>
  </si>
  <si>
    <r>
      <rPr>
        <b/>
        <sz val="9"/>
        <color theme="1"/>
        <rFont val="Symbol"/>
        <family val="1"/>
        <charset val="2"/>
      </rPr>
      <t>­</t>
    </r>
    <r>
      <rPr>
        <b/>
        <i/>
        <sz val="9"/>
        <color theme="1"/>
        <rFont val="Arial"/>
        <family val="2"/>
      </rPr>
      <t xml:space="preserve"> Valores medios y resultados DMS 5%</t>
    </r>
  </si>
  <si>
    <t>Tratam</t>
  </si>
  <si>
    <t>Resid</t>
  </si>
  <si>
    <t>CM</t>
  </si>
  <si>
    <t>gl</t>
  </si>
  <si>
    <r>
      <t>I</t>
    </r>
    <r>
      <rPr>
        <b/>
        <sz val="10"/>
        <color theme="1"/>
        <rFont val="Arial"/>
        <family val="2"/>
      </rPr>
      <t xml:space="preserve"> =</t>
    </r>
  </si>
  <si>
    <r>
      <t>b</t>
    </r>
    <r>
      <rPr>
        <b/>
        <sz val="10"/>
        <color theme="1"/>
        <rFont val="Arial"/>
        <family val="2"/>
      </rPr>
      <t xml:space="preserve"> =</t>
    </r>
  </si>
  <si>
    <t>Bloq</t>
  </si>
  <si>
    <r>
      <t xml:space="preserve">n° de Bloques </t>
    </r>
    <r>
      <rPr>
        <b/>
        <sz val="9"/>
        <color theme="1"/>
        <rFont val="Symbol"/>
        <family val="1"/>
        <charset val="2"/>
      </rPr>
      <t>­</t>
    </r>
  </si>
  <si>
    <r>
      <t xml:space="preserve">n° de Tratam. </t>
    </r>
    <r>
      <rPr>
        <b/>
        <sz val="9"/>
        <color theme="1"/>
        <rFont val="Symbol"/>
        <family val="1"/>
        <charset val="2"/>
      </rPr>
      <t>¯</t>
    </r>
  </si>
  <si>
    <t>Completar las casillas amarillas correspondientes con</t>
  </si>
  <si>
    <t>los grados de libertad de c/Cuadrado Medio</t>
  </si>
  <si>
    <t>los Tratamientos.</t>
  </si>
  <si>
    <r>
      <t>Hallar el estadístico</t>
    </r>
    <r>
      <rPr>
        <i/>
        <sz val="11"/>
        <color theme="1"/>
        <rFont val="Arial"/>
        <family val="2"/>
      </rPr>
      <t xml:space="preserve"> "</t>
    </r>
    <r>
      <rPr>
        <b/>
        <i/>
        <sz val="11"/>
        <color theme="1"/>
        <rFont val="Arial"/>
        <family val="2"/>
      </rPr>
      <t>F</t>
    </r>
    <r>
      <rPr>
        <i/>
        <sz val="11"/>
        <color theme="1"/>
        <rFont val="Arial"/>
        <family val="2"/>
      </rPr>
      <t>"</t>
    </r>
    <r>
      <rPr>
        <b/>
        <i/>
        <sz val="11"/>
        <color theme="1"/>
        <rFont val="Arial"/>
        <family val="2"/>
      </rPr>
      <t xml:space="preserve"> para probar si hay diferencias entre</t>
    </r>
  </si>
  <si>
    <r>
      <t>F</t>
    </r>
    <r>
      <rPr>
        <b/>
        <i/>
        <sz val="10"/>
        <color theme="1"/>
        <rFont val="Arial"/>
        <family val="2"/>
      </rPr>
      <t xml:space="preserve"> =</t>
    </r>
  </si>
  <si>
    <t>Cuántas comparaciones de a pares se hicieron en total con DMS,</t>
  </si>
  <si>
    <t>y cuántas diferencias significativas se hallaron ?</t>
  </si>
  <si>
    <t>total de comparaciones =</t>
  </si>
  <si>
    <t>n° de diferencias =</t>
  </si>
  <si>
    <t>esquema</t>
  </si>
  <si>
    <r>
      <t>El proceso de germinación se realiza en una estufa con "b" estantes que actúan como bloques</t>
    </r>
    <r>
      <rPr>
        <sz val="10"/>
        <color theme="1"/>
        <rFont val="Arial"/>
        <family val="2"/>
      </rPr>
      <t xml:space="preserve"> (</t>
    </r>
    <r>
      <rPr>
        <b/>
        <sz val="9"/>
        <color theme="1"/>
        <rFont val="Arial"/>
        <family val="2"/>
      </rPr>
      <t>ver esquema</t>
    </r>
    <r>
      <rPr>
        <sz val="10"/>
        <color theme="1"/>
        <rFont val="Arial"/>
        <family val="2"/>
      </rPr>
      <t>)</t>
    </r>
    <r>
      <rPr>
        <b/>
        <sz val="10"/>
        <color theme="1"/>
        <rFont val="Arial"/>
        <family val="2"/>
      </rPr>
      <t>.</t>
    </r>
  </si>
  <si>
    <t>Puede afirmar que el Tratamiento 2 difiere del 3, con un error menor del 5% ?</t>
  </si>
  <si>
    <r>
      <rPr>
        <i/>
        <sz val="11"/>
        <color theme="1"/>
        <rFont val="Arial"/>
        <family val="2"/>
      </rPr>
      <t>(</t>
    </r>
    <r>
      <rPr>
        <b/>
        <i/>
        <sz val="10"/>
        <color theme="1"/>
        <rFont val="Arial"/>
        <family val="2"/>
      </rPr>
      <t>Si / No</t>
    </r>
    <r>
      <rPr>
        <i/>
        <sz val="11"/>
        <color theme="1"/>
        <rFont val="Arial"/>
        <family val="2"/>
      </rPr>
      <t>)</t>
    </r>
  </si>
  <si>
    <t>Cree que el bloqueo fue efectivo ?</t>
  </si>
  <si>
    <r>
      <rPr>
        <b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>)</t>
    </r>
  </si>
  <si>
    <t>Se quiere saber si el color de un pez está relacionado con la presencia o no de ectoparásitos.</t>
  </si>
  <si>
    <t>Parasitos</t>
  </si>
  <si>
    <t>Color</t>
  </si>
  <si>
    <t>&gt;7</t>
  </si>
  <si>
    <t>y si están o no parasitados.</t>
  </si>
  <si>
    <t>Amarillo</t>
  </si>
  <si>
    <t>Rojo</t>
  </si>
  <si>
    <t>Verde</t>
  </si>
  <si>
    <t>Sin</t>
  </si>
  <si>
    <t>Con</t>
  </si>
  <si>
    <r>
      <rPr>
        <b/>
        <sz val="9"/>
        <color theme="1"/>
        <rFont val="Symbol"/>
        <family val="1"/>
        <charset val="2"/>
      </rPr>
      <t>­</t>
    </r>
    <r>
      <rPr>
        <b/>
        <i/>
        <sz val="9"/>
        <color theme="1"/>
        <rFont val="Arial"/>
        <family val="2"/>
      </rPr>
      <t xml:space="preserve"> Frecuencias Observadas</t>
    </r>
  </si>
  <si>
    <r>
      <t xml:space="preserve">Para ello, se toman al azar </t>
    </r>
    <r>
      <rPr>
        <sz val="10"/>
        <color theme="1"/>
        <rFont val="Arial"/>
        <family val="2"/>
      </rPr>
      <t>"</t>
    </r>
    <r>
      <rPr>
        <b/>
        <sz val="10"/>
        <color theme="1"/>
        <rFont val="Arial"/>
        <family val="2"/>
      </rPr>
      <t>N</t>
    </r>
    <r>
      <rPr>
        <sz val="10"/>
        <color theme="1"/>
        <rFont val="Arial"/>
        <family val="2"/>
      </rPr>
      <t>"</t>
    </r>
    <r>
      <rPr>
        <b/>
        <sz val="10"/>
        <color theme="1"/>
        <rFont val="Arial"/>
        <family val="2"/>
      </rPr>
      <t xml:space="preserve"> ejemplares y se los clasifica según su color </t>
    </r>
    <r>
      <rPr>
        <sz val="10"/>
        <color theme="1"/>
        <rFont val="Arial"/>
        <family val="2"/>
      </rPr>
      <t>(</t>
    </r>
    <r>
      <rPr>
        <b/>
        <sz val="9"/>
        <color theme="1"/>
        <rFont val="Arial"/>
        <family val="2"/>
      </rPr>
      <t>Amarillo</t>
    </r>
    <r>
      <rPr>
        <sz val="9"/>
        <color theme="1"/>
        <rFont val="Arial"/>
        <family val="2"/>
      </rPr>
      <t>,</t>
    </r>
    <r>
      <rPr>
        <b/>
        <sz val="9"/>
        <color theme="1"/>
        <rFont val="Arial"/>
        <family val="2"/>
      </rPr>
      <t xml:space="preserve"> Verde </t>
    </r>
    <r>
      <rPr>
        <sz val="9"/>
        <color theme="1"/>
        <rFont val="Arial"/>
        <family val="2"/>
      </rPr>
      <t>o</t>
    </r>
    <r>
      <rPr>
        <b/>
        <sz val="9"/>
        <color theme="1"/>
        <rFont val="Arial"/>
        <family val="2"/>
      </rPr>
      <t xml:space="preserve"> Rojo</t>
    </r>
    <r>
      <rPr>
        <sz val="10"/>
        <color theme="1"/>
        <rFont val="Arial"/>
        <family val="2"/>
      </rPr>
      <t>)</t>
    </r>
  </si>
  <si>
    <t>Cuál de las sigs. hipótesis se plantea en Ho ?</t>
  </si>
  <si>
    <t>El color del ejemplar está relacionado con la presencia de ectoparásitos</t>
  </si>
  <si>
    <t>El color del ejemplar es independiente de la presencia de ectoparásitos</t>
  </si>
  <si>
    <r>
      <rPr>
        <sz val="9"/>
        <color theme="1"/>
        <rFont val="Arial"/>
        <family val="2"/>
      </rPr>
      <t>(</t>
    </r>
    <r>
      <rPr>
        <sz val="8"/>
        <color theme="1"/>
        <rFont val="Arial"/>
        <family val="2"/>
      </rPr>
      <t>marcar con una "</t>
    </r>
    <r>
      <rPr>
        <b/>
        <sz val="8"/>
        <color theme="1"/>
        <rFont val="Arial"/>
        <family val="2"/>
      </rPr>
      <t>X</t>
    </r>
    <r>
      <rPr>
        <sz val="8"/>
        <color theme="1"/>
        <rFont val="Arial"/>
        <family val="2"/>
      </rPr>
      <t>" la opción que crea correcta</t>
    </r>
    <r>
      <rPr>
        <sz val="9"/>
        <color theme="1"/>
        <rFont val="Arial"/>
        <family val="2"/>
      </rPr>
      <t>)</t>
    </r>
  </si>
  <si>
    <r>
      <t xml:space="preserve">Completar, en las casillas amarillas, con las </t>
    </r>
    <r>
      <rPr>
        <b/>
        <i/>
        <u/>
        <sz val="11"/>
        <color theme="1"/>
        <rFont val="Arial"/>
        <family val="2"/>
      </rPr>
      <t>Frecuencias Esperadas</t>
    </r>
    <r>
      <rPr>
        <b/>
        <i/>
        <sz val="11"/>
        <color theme="1"/>
        <rFont val="Arial"/>
        <family val="2"/>
      </rPr>
      <t>, bajo Ho</t>
    </r>
  </si>
  <si>
    <r>
      <rPr>
        <b/>
        <sz val="9"/>
        <color theme="1"/>
        <rFont val="Symbol"/>
        <family val="1"/>
        <charset val="2"/>
      </rPr>
      <t>­</t>
    </r>
    <r>
      <rPr>
        <b/>
        <i/>
        <sz val="9"/>
        <color theme="1"/>
        <rFont val="Arial"/>
        <family val="2"/>
      </rPr>
      <t xml:space="preserve"> Frecuencias Esperadas</t>
    </r>
  </si>
  <si>
    <t>Calcular el Estadístico para contestar lo que se plantea en el enunciado</t>
  </si>
  <si>
    <r>
      <t>X</t>
    </r>
    <r>
      <rPr>
        <b/>
        <vertAlign val="superscript"/>
        <sz val="12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=</t>
    </r>
  </si>
  <si>
    <t>Cuáles son los Valores Críticos ?</t>
  </si>
  <si>
    <r>
      <t>a</t>
    </r>
    <r>
      <rPr>
        <b/>
        <sz val="14"/>
        <color theme="1"/>
        <rFont val="Arial"/>
        <family val="2"/>
      </rPr>
      <t xml:space="preserve"> </t>
    </r>
    <r>
      <rPr>
        <b/>
        <sz val="14"/>
        <color theme="1"/>
        <rFont val="Symbol"/>
        <family val="1"/>
        <charset val="2"/>
      </rPr>
      <t>®</t>
    </r>
  </si>
  <si>
    <r>
      <rPr>
        <b/>
        <sz val="11"/>
        <color theme="1"/>
        <rFont val="Arial"/>
        <family val="2"/>
      </rPr>
      <t>VC</t>
    </r>
    <r>
      <rPr>
        <b/>
        <sz val="14"/>
        <color theme="1"/>
        <rFont val="Arial"/>
        <family val="2"/>
      </rPr>
      <t xml:space="preserve"> </t>
    </r>
    <r>
      <rPr>
        <b/>
        <sz val="14"/>
        <color theme="1"/>
        <rFont val="Symbol"/>
        <family val="1"/>
        <charset val="2"/>
      </rPr>
      <t>®</t>
    </r>
  </si>
  <si>
    <r>
      <t xml:space="preserve">a </t>
    </r>
    <r>
      <rPr>
        <b/>
        <sz val="12"/>
        <color theme="1"/>
        <rFont val="Symbol"/>
        <family val="1"/>
        <charset val="2"/>
      </rPr>
      <t>¯</t>
    </r>
  </si>
  <si>
    <r>
      <rPr>
        <b/>
        <sz val="8"/>
        <color theme="1"/>
        <rFont val="Arial"/>
        <family val="2"/>
      </rPr>
      <t>marcar con una "X" la opción que crea correcta</t>
    </r>
    <r>
      <rPr>
        <b/>
        <i/>
        <sz val="8"/>
        <color theme="1"/>
        <rFont val="Arial"/>
        <family val="2"/>
      </rPr>
      <t xml:space="preserve"> </t>
    </r>
    <r>
      <rPr>
        <b/>
        <sz val="8"/>
        <color theme="1"/>
        <rFont val="Symbol"/>
        <family val="1"/>
        <charset val="2"/>
      </rPr>
      <t>­</t>
    </r>
  </si>
  <si>
    <r>
      <t xml:space="preserve">Qué decisión toma sobre Ho, y con qué </t>
    </r>
    <r>
      <rPr>
        <i/>
        <sz val="10"/>
        <color theme="1"/>
        <rFont val="Arial"/>
        <family val="2"/>
      </rPr>
      <t>"</t>
    </r>
    <r>
      <rPr>
        <b/>
        <sz val="14"/>
        <color theme="1"/>
        <rFont val="Symbol"/>
        <family val="1"/>
        <charset val="2"/>
      </rPr>
      <t>a</t>
    </r>
    <r>
      <rPr>
        <i/>
        <sz val="10"/>
        <color theme="1"/>
        <rFont val="Arial"/>
        <family val="2"/>
      </rPr>
      <t>"</t>
    </r>
    <r>
      <rPr>
        <b/>
        <i/>
        <sz val="11"/>
        <color theme="1"/>
        <rFont val="Arial"/>
        <family val="2"/>
      </rPr>
      <t xml:space="preserve"> lo enuncia ?</t>
    </r>
  </si>
  <si>
    <t>Hay relación entre el color y la presencia de ectoparásitos</t>
  </si>
  <si>
    <t xml:space="preserve">Puede usarse la información obtenida en el muestreo </t>
  </si>
  <si>
    <r>
      <t>para estimar la Proporción de Parasitados en toda la población ?</t>
    </r>
    <r>
      <rPr>
        <sz val="9"/>
        <color theme="1"/>
        <rFont val="Arial"/>
        <family val="2"/>
      </rPr>
      <t xml:space="preserve"> (</t>
    </r>
    <r>
      <rPr>
        <b/>
        <sz val="9"/>
        <color theme="1"/>
        <rFont val="Arial"/>
        <family val="2"/>
      </rPr>
      <t>Si / No</t>
    </r>
    <r>
      <rPr>
        <sz val="9"/>
        <color theme="1"/>
        <rFont val="Arial"/>
        <family val="2"/>
      </rPr>
      <t>)</t>
    </r>
  </si>
  <si>
    <r>
      <t>para estimar la Proporción de peces Blancos en toda la población ?</t>
    </r>
    <r>
      <rPr>
        <sz val="9"/>
        <color theme="1"/>
        <rFont val="Arial"/>
        <family val="2"/>
      </rPr>
      <t xml:space="preserve"> (</t>
    </r>
    <r>
      <rPr>
        <b/>
        <sz val="9"/>
        <color theme="1"/>
        <rFont val="Arial"/>
        <family val="2"/>
      </rPr>
      <t>Si / No</t>
    </r>
    <r>
      <rPr>
        <sz val="9"/>
        <color theme="1"/>
        <rFont val="Arial"/>
        <family val="2"/>
      </rPr>
      <t>)</t>
    </r>
  </si>
  <si>
    <t>Parece que el color es independiente de la presencia de ectoparásitos</t>
  </si>
  <si>
    <t>otro</t>
  </si>
  <si>
    <t xml:space="preserve">Se desea saber si el signo del Zodíaco (12 categorías) de una persona influye en el nivel educativo (primario, </t>
  </si>
  <si>
    <t xml:space="preserve">secundario o terciario). Para ello, se toman al azar 30 personas adultas de c/signo y se las clasifica según el nivel </t>
  </si>
  <si>
    <t>educativo alcanzado.</t>
  </si>
  <si>
    <t>homogeneidad</t>
  </si>
  <si>
    <t>independencia</t>
  </si>
  <si>
    <r>
      <t xml:space="preserve">grados de libertad del estadístico </t>
    </r>
    <r>
      <rPr>
        <b/>
        <i/>
        <sz val="10"/>
        <color theme="1"/>
        <rFont val="Arial"/>
        <family val="2"/>
      </rPr>
      <t>=</t>
    </r>
  </si>
  <si>
    <t>tipo de prueba</t>
  </si>
  <si>
    <t>sólo si rechazo Ho</t>
  </si>
  <si>
    <t>sólo si acepto Ho</t>
  </si>
  <si>
    <t>siempre</t>
  </si>
  <si>
    <t>nunca</t>
  </si>
  <si>
    <t>con la información disponible, puede estimarse</t>
  </si>
  <si>
    <t>la proporción de personas de la población que</t>
  </si>
  <si>
    <t>han alzanzado el nivel terciario ?</t>
  </si>
  <si>
    <t>En c/u de los siguientes enunciados, decir: si se trata de una prueba de "homogeneidad" o "independencia; cuántos grados de libertad</t>
  </si>
  <si>
    <t>tiene el estadístico; y si se pueden usar los marginales de las categorías que se señalan, como estimadores muestrales de parámetros poblacionales.</t>
  </si>
  <si>
    <t xml:space="preserve">Se desea saber si el mes de nacimiento (12 categorías) de una persona influye en el nivel educativo (primario, </t>
  </si>
  <si>
    <t xml:space="preserve">Se desea saber si el grupo sanguíneo (4 categorías) de una persona influye en el nivel educativo (primario, </t>
  </si>
  <si>
    <t>y su grupo sanguíneo.</t>
  </si>
  <si>
    <t xml:space="preserve">Se desea saber si el día de la semana (7 categorías) en que ha nacido una persona influye en el nivel educativo </t>
  </si>
  <si>
    <t xml:space="preserve">secundario o terciario). Para ello, se toman al azar 720 personas adultas y se las clasifica según el nivel educativo </t>
  </si>
  <si>
    <t>(primario, secundario o terciario). Para ello, se toman al azar 420 personas adultas y se las clasifica según el nivel</t>
  </si>
  <si>
    <t>alcanzado y su mes de nacimiento.</t>
  </si>
  <si>
    <t>educativo alcanzado y el día de la semana en que nació.</t>
  </si>
  <si>
    <t xml:space="preserve">Se desea saber si la religión (5 categorías) que profesa una persona influye en el nivel educativo (primario, </t>
  </si>
  <si>
    <t>alcanzado y su religión.</t>
  </si>
  <si>
    <t xml:space="preserve">Se desea saber si el barrio de una ciudad (8 categorías) en que ha nacido una persona influye en el nivel </t>
  </si>
  <si>
    <t xml:space="preserve">según el nivel educativo y el barrio donde nació. </t>
  </si>
  <si>
    <t xml:space="preserve">educativo (primario, secundario o terciario). Para ello, se toman al azar 640 personas adultas y se las clasifica </t>
  </si>
  <si>
    <t xml:space="preserve">secundario o terciario). Para ello, se toman al azar 240 personas adultas y se las clasifica según el nivel educativo </t>
  </si>
  <si>
    <t>secundario o terciario). Para ello, se toman al azar 30 personas adultas de c/religión y se las clasifica según el nivel</t>
  </si>
  <si>
    <t xml:space="preserve">secundario o terciario). Para ello, se toman al azar 300 personas adultas y se las clasifica según el nivel educativo </t>
  </si>
  <si>
    <r>
      <t xml:space="preserve">Se tienen datos del </t>
    </r>
    <r>
      <rPr>
        <b/>
        <i/>
        <sz val="10"/>
        <color theme="1"/>
        <rFont val="Arial"/>
        <family val="2"/>
      </rPr>
      <t>diámetro del tronco</t>
    </r>
    <r>
      <rPr>
        <b/>
        <sz val="10"/>
        <color theme="1"/>
        <rFont val="Arial"/>
        <family val="2"/>
      </rPr>
      <t xml:space="preserve"> en cm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>X</t>
    </r>
    <r>
      <rPr>
        <sz val="10"/>
        <color theme="1"/>
        <rFont val="Arial"/>
        <family val="2"/>
      </rPr>
      <t>)</t>
    </r>
    <r>
      <rPr>
        <b/>
        <sz val="10"/>
        <color theme="1"/>
        <rFont val="Arial"/>
        <family val="2"/>
      </rPr>
      <t xml:space="preserve"> y la </t>
    </r>
    <r>
      <rPr>
        <b/>
        <i/>
        <sz val="10"/>
        <color theme="1"/>
        <rFont val="Arial"/>
        <family val="2"/>
      </rPr>
      <t>altura</t>
    </r>
    <r>
      <rPr>
        <b/>
        <sz val="10"/>
        <color theme="1"/>
        <rFont val="Arial"/>
        <family val="2"/>
      </rPr>
      <t xml:space="preserve"> en metros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>Y</t>
    </r>
    <r>
      <rPr>
        <sz val="10"/>
        <color theme="1"/>
        <rFont val="Arial"/>
        <family val="2"/>
      </rPr>
      <t>)</t>
    </r>
    <r>
      <rPr>
        <b/>
        <sz val="10"/>
        <color theme="1"/>
        <rFont val="Arial"/>
        <family val="2"/>
      </rPr>
      <t/>
    </r>
  </si>
  <si>
    <r>
      <rPr>
        <b/>
        <sz val="14"/>
        <color theme="1"/>
        <rFont val="Arial"/>
        <family val="2"/>
      </rPr>
      <t>r</t>
    </r>
    <r>
      <rPr>
        <b/>
        <sz val="10"/>
        <color theme="1"/>
        <rFont val="Arial"/>
        <family val="2"/>
      </rPr>
      <t xml:space="preserve"> =</t>
    </r>
  </si>
  <si>
    <r>
      <t xml:space="preserve">Sabiendo que el </t>
    </r>
    <r>
      <rPr>
        <b/>
        <i/>
        <sz val="10"/>
        <color theme="1"/>
        <rFont val="Arial"/>
        <family val="2"/>
      </rPr>
      <t>Coeficiente de Correlació</t>
    </r>
    <r>
      <rPr>
        <b/>
        <sz val="10"/>
        <color theme="1"/>
        <rFont val="Arial"/>
        <family val="2"/>
      </rPr>
      <t>n entre las 2 variables es:</t>
    </r>
  </si>
  <si>
    <r>
      <t xml:space="preserve">de </t>
    </r>
    <r>
      <rPr>
        <b/>
        <u/>
        <sz val="11"/>
        <color theme="1"/>
        <rFont val="Arial"/>
        <family val="2"/>
      </rPr>
      <t>52</t>
    </r>
    <r>
      <rPr>
        <b/>
        <sz val="10"/>
        <color theme="1"/>
        <rFont val="Arial"/>
        <family val="2"/>
      </rPr>
      <t xml:space="preserve"> árboles, elegidos al azar, dentro de un bosque. </t>
    </r>
  </si>
  <si>
    <r>
      <t xml:space="preserve">Probar si el Coeficiente de Correlación </t>
    </r>
    <r>
      <rPr>
        <b/>
        <sz val="14"/>
        <color theme="1"/>
        <rFont val="Symbol"/>
        <family val="1"/>
        <charset val="2"/>
      </rPr>
      <t>r</t>
    </r>
    <r>
      <rPr>
        <b/>
        <i/>
        <sz val="11"/>
        <color theme="1"/>
        <rFont val="Arial"/>
        <family val="2"/>
      </rPr>
      <t xml:space="preserve"> es estadísticamente distinto de CERO.</t>
    </r>
  </si>
  <si>
    <r>
      <t>estadístico</t>
    </r>
    <r>
      <rPr>
        <b/>
        <sz val="10"/>
        <color theme="1"/>
        <rFont val="Arial"/>
        <family val="2"/>
      </rPr>
      <t xml:space="preserve"> =</t>
    </r>
  </si>
  <si>
    <r>
      <rPr>
        <b/>
        <sz val="11"/>
        <color theme="1"/>
        <rFont val="Symbol"/>
        <family val="1"/>
        <charset val="2"/>
      </rPr>
      <t xml:space="preserve">¬ </t>
    </r>
    <r>
      <rPr>
        <b/>
        <sz val="11"/>
        <color theme="1"/>
        <rFont val="Arial"/>
        <family val="2"/>
      </rPr>
      <t>0,05</t>
    </r>
  </si>
  <si>
    <r>
      <rPr>
        <b/>
        <sz val="11"/>
        <color theme="1"/>
        <rFont val="Symbol"/>
        <family val="1"/>
        <charset val="2"/>
      </rPr>
      <t xml:space="preserve">¬ </t>
    </r>
    <r>
      <rPr>
        <b/>
        <sz val="11"/>
        <color theme="1"/>
        <rFont val="Arial"/>
        <family val="2"/>
      </rPr>
      <t>0,01</t>
    </r>
  </si>
  <si>
    <r>
      <t>} a</t>
    </r>
    <r>
      <rPr>
        <b/>
        <sz val="14"/>
        <color theme="1"/>
        <rFont val="Arial"/>
        <family val="2"/>
      </rPr>
      <t/>
    </r>
  </si>
  <si>
    <r>
      <t xml:space="preserve">valores críticos </t>
    </r>
    <r>
      <rPr>
        <b/>
        <sz val="14"/>
        <color theme="1"/>
        <rFont val="Arial"/>
        <family val="2"/>
      </rPr>
      <t>{</t>
    </r>
  </si>
  <si>
    <t>Hay correlación</t>
  </si>
  <si>
    <t>No hay correlación</t>
  </si>
  <si>
    <t>valor para enunciar la conclusión</t>
  </si>
  <si>
    <r>
      <t>Construir un Intervalo de Confianza del 95% para</t>
    </r>
    <r>
      <rPr>
        <b/>
        <sz val="11"/>
        <color theme="1"/>
        <rFont val="Symbol"/>
        <family val="1"/>
        <charset val="2"/>
      </rPr>
      <t xml:space="preserve"> </t>
    </r>
    <r>
      <rPr>
        <b/>
        <sz val="14"/>
        <color theme="1"/>
        <rFont val="Symbol"/>
        <family val="1"/>
        <charset val="2"/>
      </rPr>
      <t>r</t>
    </r>
  </si>
  <si>
    <r>
      <t>W</t>
    </r>
    <r>
      <rPr>
        <b/>
        <sz val="10"/>
        <color theme="1"/>
        <rFont val="Arial"/>
        <family val="2"/>
      </rPr>
      <t xml:space="preserve"> =</t>
    </r>
  </si>
  <si>
    <r>
      <t xml:space="preserve">Valor transformado </t>
    </r>
    <r>
      <rPr>
        <b/>
        <sz val="10"/>
        <color theme="1"/>
        <rFont val="Symbol"/>
        <family val="1"/>
        <charset val="2"/>
      </rPr>
      <t>®</t>
    </r>
  </si>
  <si>
    <r>
      <rPr>
        <b/>
        <i/>
        <sz val="10"/>
        <color theme="1"/>
        <rFont val="Arial"/>
        <family val="2"/>
      </rPr>
      <t>Intervalo de conf. 95% para</t>
    </r>
    <r>
      <rPr>
        <b/>
        <sz val="10"/>
        <color theme="1"/>
        <rFont val="Arial"/>
        <family val="2"/>
      </rPr>
      <t xml:space="preserve"> </t>
    </r>
    <r>
      <rPr>
        <b/>
        <sz val="11"/>
        <color theme="1"/>
        <rFont val="Symbol"/>
        <family val="1"/>
        <charset val="2"/>
      </rPr>
      <t>W</t>
    </r>
    <r>
      <rPr>
        <b/>
        <sz val="10"/>
        <color theme="1"/>
        <rFont val="Arial"/>
        <family val="2"/>
      </rPr>
      <t xml:space="preserve"> :</t>
    </r>
  </si>
  <si>
    <r>
      <rPr>
        <b/>
        <i/>
        <sz val="10"/>
        <color theme="1"/>
        <rFont val="Arial"/>
        <family val="2"/>
      </rPr>
      <t>Intervalo de conf. 95% para</t>
    </r>
    <r>
      <rPr>
        <b/>
        <sz val="10"/>
        <color theme="1"/>
        <rFont val="Arial"/>
        <family val="2"/>
      </rPr>
      <t xml:space="preserve"> </t>
    </r>
    <r>
      <rPr>
        <b/>
        <sz val="12"/>
        <color theme="1"/>
        <rFont val="Symbol"/>
        <family val="1"/>
        <charset val="2"/>
      </rPr>
      <t>r</t>
    </r>
    <r>
      <rPr>
        <b/>
        <sz val="10"/>
        <color theme="1"/>
        <rFont val="Arial"/>
        <family val="2"/>
      </rPr>
      <t xml:space="preserve"> :</t>
    </r>
  </si>
  <si>
    <r>
      <t xml:space="preserve">Cambiaría el valor de </t>
    </r>
    <r>
      <rPr>
        <i/>
        <sz val="11"/>
        <color theme="1"/>
        <rFont val="Arial"/>
        <family val="2"/>
      </rPr>
      <t>"</t>
    </r>
    <r>
      <rPr>
        <b/>
        <sz val="12"/>
        <color theme="1"/>
        <rFont val="Arial"/>
        <family val="2"/>
      </rPr>
      <t>r</t>
    </r>
    <r>
      <rPr>
        <i/>
        <sz val="11"/>
        <color theme="1"/>
        <rFont val="Arial"/>
        <family val="2"/>
      </rPr>
      <t>"</t>
    </r>
    <r>
      <rPr>
        <b/>
        <i/>
        <sz val="11"/>
        <color theme="1"/>
        <rFont val="Arial"/>
        <family val="2"/>
      </rPr>
      <t xml:space="preserve"> si ambas variables se expresaran en metros ? </t>
    </r>
    <r>
      <rPr>
        <sz val="11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>Si / No</t>
    </r>
    <r>
      <rPr>
        <sz val="11"/>
        <color theme="1"/>
        <rFont val="Arial"/>
        <family val="2"/>
      </rPr>
      <t>)</t>
    </r>
  </si>
  <si>
    <t>Sp B</t>
  </si>
  <si>
    <t>Frecuencias</t>
  </si>
  <si>
    <t>Sp A</t>
  </si>
  <si>
    <t>Resultados:</t>
  </si>
  <si>
    <r>
      <t xml:space="preserve">Se tienen datos de la </t>
    </r>
    <r>
      <rPr>
        <b/>
        <i/>
        <sz val="10"/>
        <color theme="1"/>
        <rFont val="Arial"/>
        <family val="2"/>
      </rPr>
      <t>presencia-ausencia</t>
    </r>
    <r>
      <rPr>
        <b/>
        <sz val="10"/>
        <color theme="1"/>
        <rFont val="Arial"/>
        <family val="2"/>
      </rPr>
      <t xml:space="preserve"> de 2 especies vegetales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>A</t>
    </r>
    <r>
      <rPr>
        <sz val="10"/>
        <color theme="1"/>
        <rFont val="Arial"/>
        <family val="2"/>
      </rPr>
      <t>)</t>
    </r>
    <r>
      <rPr>
        <b/>
        <sz val="10"/>
        <color theme="1"/>
        <rFont val="Arial"/>
        <family val="2"/>
      </rPr>
      <t xml:space="preserve"> y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>B</t>
    </r>
    <r>
      <rPr>
        <sz val="10"/>
        <color theme="1"/>
        <rFont val="Arial"/>
        <family val="2"/>
      </rPr>
      <t xml:space="preserve">) </t>
    </r>
    <r>
      <rPr>
        <b/>
        <sz val="10"/>
        <color theme="1"/>
        <rFont val="Arial"/>
        <family val="2"/>
      </rPr>
      <t xml:space="preserve">en </t>
    </r>
    <r>
      <rPr>
        <b/>
        <u/>
        <sz val="10"/>
        <color theme="1"/>
        <rFont val="Arial"/>
        <family val="2"/>
      </rPr>
      <t>200</t>
    </r>
    <r>
      <rPr>
        <b/>
        <sz val="10"/>
        <color theme="1"/>
        <rFont val="Arial"/>
        <family val="2"/>
      </rPr>
      <t xml:space="preserve"> isletas de vegetación, </t>
    </r>
  </si>
  <si>
    <t>seleccionadas al azar.</t>
  </si>
  <si>
    <r>
      <t xml:space="preserve">Hallar el </t>
    </r>
    <r>
      <rPr>
        <b/>
        <sz val="12"/>
        <color theme="1"/>
        <rFont val="Symbol"/>
        <family val="1"/>
        <charset val="2"/>
      </rPr>
      <t>F</t>
    </r>
    <r>
      <rPr>
        <b/>
        <i/>
        <sz val="11"/>
        <color theme="1"/>
        <rFont val="Arial"/>
        <family val="2"/>
      </rPr>
      <t xml:space="preserve"> de Pearson y probar si hay independencia en la presencia o no  </t>
    </r>
  </si>
  <si>
    <t>de ambas especies.</t>
  </si>
  <si>
    <r>
      <rPr>
        <b/>
        <sz val="12"/>
        <color theme="1"/>
        <rFont val="Symbol"/>
        <family val="1"/>
        <charset val="2"/>
      </rPr>
      <t>F</t>
    </r>
    <r>
      <rPr>
        <b/>
        <sz val="10"/>
        <color theme="1"/>
        <rFont val="Arial"/>
        <family val="2"/>
      </rPr>
      <t xml:space="preserve"> =</t>
    </r>
  </si>
  <si>
    <r>
      <t xml:space="preserve">estadístico </t>
    </r>
    <r>
      <rPr>
        <b/>
        <sz val="10"/>
        <color theme="1"/>
        <rFont val="Arial"/>
        <family val="2"/>
      </rPr>
      <t>=</t>
    </r>
  </si>
  <si>
    <t>hay independencia</t>
  </si>
  <si>
    <t>no hay independencia</t>
  </si>
  <si>
    <t>Medir el grado de copresencia entre ambas especies con el Índice de Jaccard</t>
  </si>
  <si>
    <r>
      <rPr>
        <b/>
        <sz val="11"/>
        <color theme="1"/>
        <rFont val="Arial"/>
        <family val="2"/>
      </rPr>
      <t>S</t>
    </r>
    <r>
      <rPr>
        <b/>
        <vertAlign val="subscript"/>
        <sz val="12"/>
        <color theme="1"/>
        <rFont val="Arial"/>
        <family val="2"/>
      </rPr>
      <t>J</t>
    </r>
    <r>
      <rPr>
        <b/>
        <sz val="10"/>
        <color theme="1"/>
        <rFont val="Arial"/>
        <family val="2"/>
      </rPr>
      <t xml:space="preserve"> =</t>
    </r>
  </si>
  <si>
    <r>
      <rPr>
        <b/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>)</t>
    </r>
  </si>
  <si>
    <t>naranja</t>
  </si>
  <si>
    <t>amarillo</t>
  </si>
  <si>
    <t>pares</t>
  </si>
  <si>
    <t>alegre</t>
  </si>
  <si>
    <t>triste</t>
  </si>
  <si>
    <t>bípedo</t>
  </si>
  <si>
    <t>monópodo</t>
  </si>
  <si>
    <t>Pelo</t>
  </si>
  <si>
    <t>Oreja</t>
  </si>
  <si>
    <t>impar</t>
  </si>
  <si>
    <t>Boca</t>
  </si>
  <si>
    <t>Cuerpo</t>
  </si>
  <si>
    <t>Pie</t>
  </si>
  <si>
    <t>TA</t>
  </si>
  <si>
    <t>TE</t>
  </si>
  <si>
    <t>TI</t>
  </si>
  <si>
    <t>&lt;6</t>
  </si>
  <si>
    <t>6-7</t>
  </si>
  <si>
    <t>Gafas</t>
  </si>
  <si>
    <t>binóculo</t>
  </si>
  <si>
    <t>monóculo</t>
  </si>
  <si>
    <t>Nombre</t>
  </si>
  <si>
    <t>negro</t>
  </si>
  <si>
    <t>rojo</t>
  </si>
  <si>
    <r>
      <t xml:space="preserve">En el planeta Lúdico, hay 3 tipos de nativos: "Ta", "Te" y "Ti". </t>
    </r>
    <r>
      <rPr>
        <sz val="10"/>
        <color theme="1"/>
        <rFont val="Arial"/>
        <family val="2"/>
      </rPr>
      <t>(</t>
    </r>
    <r>
      <rPr>
        <b/>
        <sz val="9"/>
        <color theme="1"/>
        <rFont val="Arial"/>
        <family val="2"/>
      </rPr>
      <t>datos cedidos por la Dra. Alia Toria del IEVA</t>
    </r>
    <r>
      <rPr>
        <sz val="10"/>
        <color theme="1"/>
        <rFont val="Arial"/>
        <family val="2"/>
      </rPr>
      <t>)</t>
    </r>
  </si>
  <si>
    <r>
      <t xml:space="preserve">Presentan distintas características binarias de igual jerarquía. Aquí se consideran </t>
    </r>
    <r>
      <rPr>
        <b/>
        <u/>
        <sz val="11"/>
        <color theme="1"/>
        <rFont val="Arial"/>
        <family val="2"/>
      </rPr>
      <t>5</t>
    </r>
    <r>
      <rPr>
        <b/>
        <sz val="10"/>
        <color theme="1"/>
        <rFont val="Arial"/>
        <family val="2"/>
      </rPr>
      <t xml:space="preserve"> de ellas:</t>
    </r>
  </si>
  <si>
    <t>Completar el cuadro con "0" ó "1"</t>
  </si>
  <si>
    <t>según lo que corresponda</t>
  </si>
  <si>
    <t>Qué Índice de Asociación usaría para relacionar los 3 tipos de nativos entre sí, a partir de las características que tienen en común ?</t>
  </si>
  <si>
    <t>Nombre del Índice :</t>
  </si>
  <si>
    <t>Completar la matriz de asociación</t>
  </si>
  <si>
    <t>®</t>
  </si>
  <si>
    <r>
      <t xml:space="preserve">con la medida propuesta en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)</t>
    </r>
  </si>
  <si>
    <t>Qué par de nativos se unen en el primer paso de un "cluster" jerárquico ?</t>
  </si>
  <si>
    <t>y</t>
  </si>
  <si>
    <t>Matriz de asociación</t>
  </si>
  <si>
    <t>Matriz reconstruida</t>
  </si>
  <si>
    <r>
      <t xml:space="preserve">Cambiaría la matriz de asociación si se invirtiera alguno de los códigos 0-1 asignados ? </t>
    </r>
    <r>
      <rPr>
        <sz val="11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>Si / No</t>
    </r>
    <r>
      <rPr>
        <sz val="11"/>
        <color theme="1"/>
        <rFont val="Arial"/>
        <family val="2"/>
      </rPr>
      <t>)</t>
    </r>
  </si>
  <si>
    <t>Si se realiza un "cluster" jerárquico</t>
  </si>
  <si>
    <t>con ligamiento completo, cómo</t>
  </si>
  <si>
    <r>
      <t xml:space="preserve">calculada en </t>
    </r>
    <r>
      <rPr>
        <b/>
        <sz val="12"/>
        <color theme="1"/>
        <rFont val="Arial"/>
        <family val="2"/>
      </rPr>
      <t>c</t>
    </r>
    <r>
      <rPr>
        <sz val="12"/>
        <color theme="1"/>
        <rFont val="Arial"/>
        <family val="2"/>
      </rPr>
      <t>)</t>
    </r>
    <r>
      <rPr>
        <b/>
        <sz val="12"/>
        <color theme="1"/>
        <rFont val="Arial"/>
        <family val="2"/>
      </rPr>
      <t xml:space="preserve"> </t>
    </r>
    <r>
      <rPr>
        <b/>
        <i/>
        <sz val="11"/>
        <color theme="1"/>
        <rFont val="Arial"/>
        <family val="2"/>
      </rPr>
      <t>?</t>
    </r>
  </si>
  <si>
    <t>queda reconstruida la matriz</t>
  </si>
  <si>
    <t>Se tiene una matriz de datos con la presencia o ausencia de 12 especies planctónicas en c/u de los 12 meses del año.</t>
  </si>
  <si>
    <t>A partir de la matriz de copresencia entre las especies, se realizó un "cluster" jerárquico con ligamiento completo.</t>
  </si>
  <si>
    <t>A partir de la matriz de copresencia entre los meses, se realizó un "cluster" jerárquico con ligamiento completo.</t>
  </si>
  <si>
    <r>
      <rPr>
        <b/>
        <sz val="10"/>
        <color theme="1"/>
        <rFont val="Symbol"/>
        <family val="1"/>
        <charset val="2"/>
      </rPr>
      <t>¯</t>
    </r>
    <r>
      <rPr>
        <b/>
        <i/>
        <sz val="9"/>
        <color theme="1"/>
        <rFont val="Arial"/>
        <family val="2"/>
      </rPr>
      <t xml:space="preserve"> Dendrograma</t>
    </r>
  </si>
  <si>
    <t>Qué índice de asociación se utilizó ?</t>
  </si>
  <si>
    <t>Jaccard</t>
  </si>
  <si>
    <t>Simple Matching</t>
  </si>
  <si>
    <r>
      <rPr>
        <b/>
        <sz val="11"/>
        <color theme="1"/>
        <rFont val="Symbol"/>
        <family val="1"/>
        <charset val="2"/>
      </rPr>
      <t>F</t>
    </r>
    <r>
      <rPr>
        <b/>
        <sz val="10"/>
        <color theme="1"/>
        <rFont val="Arial"/>
        <family val="2"/>
      </rPr>
      <t xml:space="preserve"> de Peardon</t>
    </r>
  </si>
  <si>
    <t>Cuántos grupos se formarían si utilizara un límite de</t>
  </si>
  <si>
    <t>Cuántas asociaciones, de las que reconstruye el dendrograma, puede</t>
  </si>
  <si>
    <t>asegurar que son iguales a la original ?</t>
  </si>
  <si>
    <t xml:space="preserve">Qué asociación reconstruye el dendrograma </t>
  </si>
  <si>
    <t>entre 6 y 12 ?</t>
  </si>
  <si>
    <t>entre 7 y 12 ?</t>
  </si>
  <si>
    <t>entre 7 y 11 ?</t>
  </si>
  <si>
    <t>entre 3 y 10 ?</t>
  </si>
  <si>
    <t>entre 4 y 10 ?</t>
  </si>
  <si>
    <t>entre 1 y 4 ?</t>
  </si>
  <si>
    <t>entre 1 y 5 ?</t>
  </si>
  <si>
    <t>entre 5 y 9 ?</t>
  </si>
  <si>
    <t>entre 2 y 7 ?</t>
  </si>
  <si>
    <t>entre 4 y 6 ?</t>
  </si>
  <si>
    <t>corte tradicional ?</t>
  </si>
  <si>
    <r>
      <t>(</t>
    </r>
    <r>
      <rPr>
        <b/>
        <sz val="11"/>
        <color theme="1"/>
        <rFont val="Calibri"/>
        <family val="2"/>
        <scheme val="minor"/>
      </rPr>
      <t>opcional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</si>
</sst>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Wingdings"/>
      <charset val="2"/>
    </font>
    <font>
      <b/>
      <i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002060"/>
      <name val="Arial"/>
      <family val="2"/>
    </font>
    <font>
      <sz val="8"/>
      <color theme="1"/>
      <name val="Arial"/>
      <family val="2"/>
    </font>
    <font>
      <b/>
      <i/>
      <u/>
      <sz val="11"/>
      <color theme="1"/>
      <name val="Arial"/>
      <family val="2"/>
    </font>
    <font>
      <sz val="16"/>
      <color theme="1"/>
      <name val="Wingdings"/>
      <charset val="2"/>
    </font>
    <font>
      <b/>
      <i/>
      <sz val="10"/>
      <color theme="1"/>
      <name val="Arial"/>
      <family val="2"/>
    </font>
    <font>
      <b/>
      <sz val="11"/>
      <color theme="1"/>
      <name val="Symbol"/>
      <family val="1"/>
      <charset val="2"/>
    </font>
    <font>
      <b/>
      <sz val="14"/>
      <color theme="1"/>
      <name val="Symbol"/>
      <family val="1"/>
      <charset val="2"/>
    </font>
    <font>
      <b/>
      <sz val="12"/>
      <color theme="1"/>
      <name val="Symbol"/>
      <family val="1"/>
      <charset val="2"/>
    </font>
    <font>
      <b/>
      <sz val="11"/>
      <color theme="1"/>
      <name val="Calibri"/>
      <family val="2"/>
    </font>
    <font>
      <b/>
      <i/>
      <sz val="8"/>
      <color theme="1"/>
      <name val="Arial"/>
      <family val="2"/>
    </font>
    <font>
      <sz val="10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Symbol"/>
      <family val="1"/>
      <charset val="2"/>
    </font>
    <font>
      <b/>
      <i/>
      <sz val="12"/>
      <color rgb="FF002060"/>
      <name val="Arial"/>
      <family val="2"/>
    </font>
    <font>
      <b/>
      <vertAlign val="superscript"/>
      <sz val="12"/>
      <color theme="1"/>
      <name val="Arial"/>
      <family val="2"/>
    </font>
    <font>
      <i/>
      <sz val="10"/>
      <color theme="1"/>
      <name val="Arial"/>
      <family val="2"/>
    </font>
    <font>
      <b/>
      <sz val="8"/>
      <color theme="1"/>
      <name val="Symbol"/>
      <family val="1"/>
      <charset val="2"/>
    </font>
    <font>
      <b/>
      <u/>
      <sz val="11"/>
      <color theme="1"/>
      <name val="Arial"/>
      <family val="2"/>
    </font>
    <font>
      <b/>
      <sz val="10"/>
      <color theme="1"/>
      <name val="Symbol"/>
      <family val="1"/>
      <charset val="2"/>
    </font>
    <font>
      <b/>
      <i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vertAlign val="subscript"/>
      <sz val="12"/>
      <color theme="1"/>
      <name val="Arial"/>
      <family val="2"/>
    </font>
    <font>
      <b/>
      <sz val="12"/>
      <color rgb="FFFF0000"/>
      <name val="Algerian"/>
      <family val="5"/>
    </font>
    <font>
      <b/>
      <sz val="12"/>
      <color theme="1"/>
      <name val="Algerian"/>
      <family val="5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lgerian"/>
      <family val="5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90">
    <border>
      <left/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theme="0" tint="-0.499984740745262"/>
      </left>
      <right style="double">
        <color indexed="64"/>
      </right>
      <top style="thick">
        <color theme="0" tint="-0.499984740745262"/>
      </top>
      <bottom style="double">
        <color indexed="64"/>
      </bottom>
      <diagonal/>
    </border>
    <border>
      <left/>
      <right style="thin">
        <color indexed="64"/>
      </right>
      <top style="thick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ck">
        <color theme="0" tint="-0.499984740745262"/>
      </right>
      <top style="thick">
        <color theme="0" tint="-0.499984740745262"/>
      </top>
      <bottom style="double">
        <color indexed="64"/>
      </bottom>
      <diagonal/>
    </border>
    <border>
      <left style="thick">
        <color theme="0" tint="-0.499984740745262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theme="0" tint="-0.499984740745262"/>
      </right>
      <top/>
      <bottom style="thin">
        <color indexed="64"/>
      </bottom>
      <diagonal/>
    </border>
    <border>
      <left style="thick">
        <color theme="0" tint="-0.499984740745262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ck">
        <color theme="0" tint="-0.499984740745262"/>
      </left>
      <right style="double">
        <color indexed="64"/>
      </right>
      <top style="double">
        <color indexed="64"/>
      </top>
      <bottom style="thick">
        <color theme="0" tint="-0.4999847407452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ck">
        <color theme="0" tint="-0.499984740745262"/>
      </bottom>
      <diagonal/>
    </border>
    <border>
      <left style="double">
        <color indexed="64"/>
      </left>
      <right style="thick">
        <color theme="0" tint="-0.499984740745262"/>
      </right>
      <top style="double">
        <color indexed="64"/>
      </top>
      <bottom style="thick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 tint="-0.49998474074526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theme="1"/>
      </right>
      <top style="thick">
        <color rgb="FFFF0000"/>
      </top>
      <bottom style="thick">
        <color rgb="FFFF0000"/>
      </bottom>
      <diagonal/>
    </border>
    <border>
      <left style="thin">
        <color theme="1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theme="1"/>
      </right>
      <top style="thick">
        <color rgb="FFFF0000"/>
      </top>
      <bottom style="thick">
        <color rgb="FFFF0000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theme="0" tint="-0.499984740745262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theme="0" tint="-0.499984740745262"/>
      </bottom>
      <diagonal/>
    </border>
    <border>
      <left style="thin">
        <color theme="1"/>
      </left>
      <right style="thin">
        <color indexed="64"/>
      </right>
      <top style="thick">
        <color theme="0" tint="-0.499984740745262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 style="double">
        <color indexed="64"/>
      </top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theme="0" tint="-0.499984740745262"/>
      </bottom>
      <diagonal/>
    </border>
    <border>
      <left style="thin">
        <color theme="1"/>
      </left>
      <right style="double">
        <color theme="1"/>
      </right>
      <top style="thick">
        <color theme="0" tint="-0.499984740745262"/>
      </top>
      <bottom style="double">
        <color indexed="64"/>
      </bottom>
      <diagonal/>
    </border>
    <border>
      <left style="thin">
        <color theme="1"/>
      </left>
      <right style="double">
        <color theme="1"/>
      </right>
      <top/>
      <bottom style="thin">
        <color indexed="64"/>
      </bottom>
      <diagonal/>
    </border>
    <border>
      <left style="thin">
        <color theme="1"/>
      </left>
      <right style="double">
        <color theme="1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double">
        <color theme="1"/>
      </right>
      <top style="double">
        <color indexed="64"/>
      </top>
      <bottom style="thick">
        <color theme="0" tint="-0.499984740745262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0" fontId="0" fillId="3" borderId="0" xfId="0" applyFill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0" fillId="6" borderId="0" xfId="0" applyFill="1"/>
    <xf numFmtId="0" fontId="0" fillId="6" borderId="0" xfId="0" applyFill="1" applyBorder="1"/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3" borderId="0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1" fillId="4" borderId="0" xfId="0" applyFont="1" applyFill="1"/>
    <xf numFmtId="0" fontId="2" fillId="3" borderId="0" xfId="0" applyFont="1" applyFill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7" fillId="3" borderId="9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right" indent="1"/>
    </xf>
    <xf numFmtId="0" fontId="4" fillId="3" borderId="8" xfId="0" quotePrefix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0" xfId="0" applyFill="1" applyBorder="1"/>
    <xf numFmtId="0" fontId="0" fillId="3" borderId="22" xfId="0" applyFill="1" applyBorder="1"/>
    <xf numFmtId="0" fontId="0" fillId="3" borderId="24" xfId="0" applyFill="1" applyBorder="1"/>
    <xf numFmtId="0" fontId="0" fillId="3" borderId="25" xfId="0" applyFill="1" applyBorder="1"/>
    <xf numFmtId="0" fontId="13" fillId="3" borderId="18" xfId="0" applyFont="1" applyFill="1" applyBorder="1" applyAlignment="1">
      <alignment horizontal="right"/>
    </xf>
    <xf numFmtId="0" fontId="12" fillId="3" borderId="0" xfId="0" applyFont="1" applyFill="1" applyBorder="1"/>
    <xf numFmtId="0" fontId="3" fillId="3" borderId="0" xfId="0" applyFont="1" applyFill="1" applyBorder="1"/>
    <xf numFmtId="0" fontId="4" fillId="3" borderId="0" xfId="0" applyFont="1" applyFill="1" applyBorder="1"/>
    <xf numFmtId="0" fontId="0" fillId="3" borderId="23" xfId="0" applyFill="1" applyBorder="1"/>
    <xf numFmtId="0" fontId="3" fillId="6" borderId="0" xfId="0" applyFont="1" applyFill="1"/>
    <xf numFmtId="0" fontId="13" fillId="6" borderId="0" xfId="0" applyFont="1" applyFill="1" applyBorder="1" applyAlignment="1">
      <alignment horizontal="right"/>
    </xf>
    <xf numFmtId="0" fontId="1" fillId="6" borderId="0" xfId="0" applyFont="1" applyFill="1"/>
    <xf numFmtId="0" fontId="0" fillId="6" borderId="0" xfId="0" applyFill="1" applyAlignment="1">
      <alignment horizontal="right"/>
    </xf>
    <xf numFmtId="0" fontId="0" fillId="6" borderId="0" xfId="0" applyFill="1" applyAlignment="1">
      <alignment horizontal="center"/>
    </xf>
    <xf numFmtId="0" fontId="9" fillId="6" borderId="0" xfId="0" applyFont="1" applyFill="1"/>
    <xf numFmtId="0" fontId="8" fillId="6" borderId="0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21" xfId="0" applyFont="1" applyFill="1" applyBorder="1"/>
    <xf numFmtId="0" fontId="1" fillId="3" borderId="23" xfId="0" applyFont="1" applyFill="1" applyBorder="1"/>
    <xf numFmtId="0" fontId="1" fillId="3" borderId="24" xfId="0" applyFont="1" applyFill="1" applyBorder="1"/>
    <xf numFmtId="0" fontId="0" fillId="3" borderId="24" xfId="0" applyFill="1" applyBorder="1" applyAlignment="1">
      <alignment horizontal="right"/>
    </xf>
    <xf numFmtId="0" fontId="2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18" fillId="6" borderId="17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8" fillId="6" borderId="0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/>
    </xf>
    <xf numFmtId="0" fontId="12" fillId="6" borderId="0" xfId="0" applyFont="1" applyFill="1"/>
    <xf numFmtId="0" fontId="0" fillId="6" borderId="0" xfId="0" applyFill="1" applyAlignment="1">
      <alignment horizontal="right" indent="1"/>
    </xf>
    <xf numFmtId="0" fontId="14" fillId="6" borderId="0" xfId="0" applyFont="1" applyFill="1" applyAlignment="1">
      <alignment horizontal="center"/>
    </xf>
    <xf numFmtId="0" fontId="1" fillId="6" borderId="0" xfId="0" applyFont="1" applyFill="1" applyBorder="1"/>
    <xf numFmtId="0" fontId="5" fillId="6" borderId="0" xfId="0" applyFont="1" applyFill="1" applyBorder="1"/>
    <xf numFmtId="0" fontId="0" fillId="6" borderId="0" xfId="0" applyFill="1" applyAlignment="1">
      <alignment vertical="center"/>
    </xf>
    <xf numFmtId="0" fontId="0" fillId="6" borderId="28" xfId="0" applyFill="1" applyBorder="1"/>
    <xf numFmtId="0" fontId="1" fillId="6" borderId="28" xfId="0" applyFont="1" applyFill="1" applyBorder="1"/>
    <xf numFmtId="0" fontId="0" fillId="6" borderId="28" xfId="0" applyFill="1" applyBorder="1" applyAlignment="1">
      <alignment horizontal="right"/>
    </xf>
    <xf numFmtId="0" fontId="0" fillId="6" borderId="28" xfId="0" applyFill="1" applyBorder="1" applyAlignment="1">
      <alignment horizontal="center"/>
    </xf>
    <xf numFmtId="0" fontId="0" fillId="6" borderId="30" xfId="0" applyFill="1" applyBorder="1"/>
    <xf numFmtId="0" fontId="0" fillId="6" borderId="29" xfId="0" applyFill="1" applyBorder="1"/>
    <xf numFmtId="0" fontId="0" fillId="6" borderId="0" xfId="0" applyFill="1" applyAlignment="1"/>
    <xf numFmtId="0" fontId="3" fillId="6" borderId="0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27" fillId="3" borderId="0" xfId="0" applyFont="1" applyFill="1" applyBorder="1"/>
    <xf numFmtId="0" fontId="13" fillId="3" borderId="18" xfId="0" applyFont="1" applyFill="1" applyBorder="1" applyAlignment="1">
      <alignment horizontal="right" vertical="center"/>
    </xf>
    <xf numFmtId="0" fontId="14" fillId="6" borderId="0" xfId="0" quotePrefix="1" applyNumberFormat="1" applyFont="1" applyFill="1" applyBorder="1" applyAlignment="1">
      <alignment horizontal="center"/>
    </xf>
    <xf numFmtId="0" fontId="27" fillId="3" borderId="24" xfId="0" applyFont="1" applyFill="1" applyBorder="1"/>
    <xf numFmtId="0" fontId="4" fillId="5" borderId="37" xfId="0" applyFont="1" applyFill="1" applyBorder="1" applyAlignment="1" applyProtection="1">
      <alignment horizontal="center" vertical="center"/>
      <protection locked="0"/>
    </xf>
    <xf numFmtId="0" fontId="10" fillId="6" borderId="26" xfId="0" applyFont="1" applyFill="1" applyBorder="1" applyAlignment="1">
      <alignment horizontal="center"/>
    </xf>
    <xf numFmtId="0" fontId="2" fillId="3" borderId="0" xfId="0" applyFont="1" applyFill="1" applyBorder="1" applyAlignment="1" applyProtection="1">
      <alignment horizontal="center" vertical="center"/>
    </xf>
    <xf numFmtId="0" fontId="0" fillId="3" borderId="0" xfId="0" quotePrefix="1" applyFill="1" applyBorder="1"/>
    <xf numFmtId="0" fontId="4" fillId="5" borderId="31" xfId="0" applyFont="1" applyFill="1" applyBorder="1" applyAlignment="1" applyProtection="1">
      <alignment horizontal="center" vertical="center"/>
      <protection locked="0"/>
    </xf>
    <xf numFmtId="0" fontId="4" fillId="5" borderId="39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30" fillId="0" borderId="0" xfId="0" applyFont="1" applyAlignment="1">
      <alignment horizontal="right"/>
    </xf>
    <xf numFmtId="0" fontId="26" fillId="6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/>
    </xf>
    <xf numFmtId="0" fontId="0" fillId="7" borderId="0" xfId="0" applyFill="1"/>
    <xf numFmtId="0" fontId="7" fillId="6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left" vertical="center" indent="1"/>
    </xf>
    <xf numFmtId="0" fontId="3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0" fontId="14" fillId="5" borderId="42" xfId="0" applyFont="1" applyFill="1" applyBorder="1" applyAlignment="1" applyProtection="1">
      <alignment horizontal="center" vertical="center"/>
      <protection locked="0"/>
    </xf>
    <xf numFmtId="0" fontId="14" fillId="3" borderId="40" xfId="0" applyFont="1" applyFill="1" applyBorder="1" applyAlignment="1">
      <alignment horizontal="right" vertical="center" indent="1"/>
    </xf>
    <xf numFmtId="0" fontId="4" fillId="3" borderId="42" xfId="0" applyFont="1" applyFill="1" applyBorder="1" applyAlignment="1">
      <alignment horizontal="center"/>
    </xf>
    <xf numFmtId="0" fontId="14" fillId="3" borderId="0" xfId="0" quotePrefix="1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22" fillId="6" borderId="0" xfId="0" applyFont="1" applyFill="1" applyAlignment="1">
      <alignment horizontal="center"/>
    </xf>
    <xf numFmtId="0" fontId="3" fillId="3" borderId="0" xfId="0" quotePrefix="1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right" vertical="center" indent="1"/>
    </xf>
    <xf numFmtId="0" fontId="3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/>
    <xf numFmtId="0" fontId="2" fillId="3" borderId="0" xfId="0" quotePrefix="1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/>
    <xf numFmtId="0" fontId="4" fillId="3" borderId="0" xfId="0" applyFont="1" applyFill="1" applyBorder="1" applyAlignment="1" applyProtection="1">
      <alignment horizontal="center" vertical="center"/>
    </xf>
    <xf numFmtId="0" fontId="0" fillId="0" borderId="0" xfId="0" applyFill="1"/>
    <xf numFmtId="0" fontId="12" fillId="7" borderId="0" xfId="0" applyFont="1" applyFill="1"/>
    <xf numFmtId="0" fontId="0" fillId="3" borderId="0" xfId="0" applyFill="1" applyBorder="1" applyAlignment="1" applyProtection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4" fillId="3" borderId="46" xfId="0" quotePrefix="1" applyFont="1" applyFill="1" applyBorder="1" applyAlignment="1">
      <alignment horizontal="center" vertical="center"/>
    </xf>
    <xf numFmtId="0" fontId="4" fillId="3" borderId="50" xfId="0" quotePrefix="1" applyFont="1" applyFill="1" applyBorder="1" applyAlignment="1">
      <alignment horizontal="center" vertical="center"/>
    </xf>
    <xf numFmtId="0" fontId="0" fillId="6" borderId="26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10" fillId="6" borderId="0" xfId="0" applyFont="1" applyFill="1" applyBorder="1"/>
    <xf numFmtId="0" fontId="0" fillId="6" borderId="0" xfId="0" applyFill="1" applyBorder="1" applyAlignment="1">
      <alignment horizontal="right"/>
    </xf>
    <xf numFmtId="0" fontId="1" fillId="3" borderId="0" xfId="0" applyFont="1" applyFill="1" applyBorder="1"/>
    <xf numFmtId="0" fontId="0" fillId="3" borderId="0" xfId="0" applyFill="1" applyBorder="1" applyAlignment="1">
      <alignment horizontal="left"/>
    </xf>
    <xf numFmtId="0" fontId="19" fillId="3" borderId="0" xfId="0" applyFont="1" applyFill="1" applyBorder="1"/>
    <xf numFmtId="0" fontId="2" fillId="3" borderId="0" xfId="0" applyFont="1" applyFill="1" applyBorder="1" applyAlignment="1">
      <alignment horizontal="left"/>
    </xf>
    <xf numFmtId="0" fontId="32" fillId="5" borderId="47" xfId="0" applyFont="1" applyFill="1" applyBorder="1" applyAlignment="1" applyProtection="1">
      <alignment horizontal="center" vertical="center"/>
      <protection locked="0"/>
    </xf>
    <xf numFmtId="0" fontId="32" fillId="5" borderId="51" xfId="0" applyFont="1" applyFill="1" applyBorder="1" applyAlignment="1" applyProtection="1">
      <alignment horizontal="center" vertical="center"/>
      <protection locked="0"/>
    </xf>
    <xf numFmtId="0" fontId="32" fillId="5" borderId="6" xfId="0" applyFont="1" applyFill="1" applyBorder="1" applyAlignment="1" applyProtection="1">
      <alignment horizontal="center" vertical="center"/>
      <protection locked="0"/>
    </xf>
    <xf numFmtId="0" fontId="32" fillId="5" borderId="48" xfId="0" applyFont="1" applyFill="1" applyBorder="1" applyAlignment="1" applyProtection="1">
      <alignment horizontal="center" vertical="center"/>
      <protection locked="0"/>
    </xf>
    <xf numFmtId="0" fontId="32" fillId="5" borderId="52" xfId="0" applyFont="1" applyFill="1" applyBorder="1" applyAlignment="1" applyProtection="1">
      <alignment horizontal="center" vertical="center"/>
      <protection locked="0"/>
    </xf>
    <xf numFmtId="0" fontId="32" fillId="5" borderId="5" xfId="0" applyFont="1" applyFill="1" applyBorder="1" applyAlignment="1" applyProtection="1">
      <alignment horizontal="center" vertical="center"/>
      <protection locked="0"/>
    </xf>
    <xf numFmtId="0" fontId="32" fillId="3" borderId="47" xfId="0" applyFont="1" applyFill="1" applyBorder="1" applyAlignment="1" applyProtection="1">
      <alignment horizontal="center" vertical="center"/>
    </xf>
    <xf numFmtId="0" fontId="32" fillId="3" borderId="51" xfId="0" applyFont="1" applyFill="1" applyBorder="1" applyAlignment="1" applyProtection="1">
      <alignment horizontal="center" vertical="center"/>
    </xf>
    <xf numFmtId="0" fontId="32" fillId="3" borderId="6" xfId="0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 applyProtection="1">
      <alignment horizontal="center" vertical="center"/>
    </xf>
    <xf numFmtId="0" fontId="32" fillId="3" borderId="48" xfId="0" applyFont="1" applyFill="1" applyBorder="1" applyAlignment="1" applyProtection="1">
      <alignment horizontal="center" vertical="center"/>
    </xf>
    <xf numFmtId="0" fontId="32" fillId="3" borderId="52" xfId="0" applyFont="1" applyFill="1" applyBorder="1" applyAlignment="1" applyProtection="1">
      <alignment horizontal="center" vertical="center"/>
    </xf>
    <xf numFmtId="0" fontId="32" fillId="3" borderId="5" xfId="0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 applyProtection="1">
      <alignment horizontal="center" vertical="center"/>
    </xf>
    <xf numFmtId="0" fontId="8" fillId="3" borderId="49" xfId="0" applyFont="1" applyFill="1" applyBorder="1" applyAlignment="1" applyProtection="1">
      <alignment horizontal="center" vertical="center"/>
    </xf>
    <xf numFmtId="0" fontId="8" fillId="3" borderId="53" xfId="0" applyFont="1" applyFill="1" applyBorder="1" applyAlignment="1" applyProtection="1">
      <alignment horizontal="center" vertical="center"/>
    </xf>
    <xf numFmtId="0" fontId="8" fillId="3" borderId="15" xfId="0" applyFont="1" applyFill="1" applyBorder="1" applyAlignment="1" applyProtection="1">
      <alignment horizontal="center" vertical="center"/>
    </xf>
    <xf numFmtId="0" fontId="8" fillId="3" borderId="16" xfId="0" applyFont="1" applyFill="1" applyBorder="1" applyAlignment="1" applyProtection="1">
      <alignment horizontal="center" vertical="center"/>
    </xf>
    <xf numFmtId="0" fontId="8" fillId="5" borderId="11" xfId="0" applyFont="1" applyFill="1" applyBorder="1" applyAlignment="1" applyProtection="1">
      <alignment horizontal="center" vertical="center"/>
      <protection locked="0"/>
    </xf>
    <xf numFmtId="0" fontId="8" fillId="5" borderId="13" xfId="0" applyFont="1" applyFill="1" applyBorder="1" applyAlignment="1" applyProtection="1">
      <alignment horizontal="center" vertical="center"/>
      <protection locked="0"/>
    </xf>
    <xf numFmtId="0" fontId="8" fillId="5" borderId="49" xfId="0" applyFont="1" applyFill="1" applyBorder="1" applyAlignment="1" applyProtection="1">
      <alignment horizontal="center" vertical="center"/>
      <protection locked="0"/>
    </xf>
    <xf numFmtId="0" fontId="8" fillId="5" borderId="53" xfId="0" applyFont="1" applyFill="1" applyBorder="1" applyAlignment="1" applyProtection="1">
      <alignment horizontal="center" vertical="center"/>
      <protection locked="0"/>
    </xf>
    <xf numFmtId="0" fontId="8" fillId="5" borderId="15" xfId="0" applyFont="1" applyFill="1" applyBorder="1" applyAlignment="1" applyProtection="1">
      <alignment horizontal="center" vertical="center"/>
      <protection locked="0"/>
    </xf>
    <xf numFmtId="0" fontId="8" fillId="5" borderId="16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right" vertical="center" indent="1"/>
    </xf>
    <xf numFmtId="0" fontId="24" fillId="3" borderId="0" xfId="0" applyFont="1" applyFill="1" applyBorder="1" applyAlignment="1">
      <alignment horizontal="center"/>
    </xf>
    <xf numFmtId="0" fontId="24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right" indent="1"/>
    </xf>
    <xf numFmtId="0" fontId="4" fillId="6" borderId="0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right"/>
    </xf>
    <xf numFmtId="0" fontId="2" fillId="3" borderId="0" xfId="0" quotePrefix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7" fillId="3" borderId="0" xfId="0" applyFont="1" applyFill="1" applyBorder="1" applyAlignment="1">
      <alignment horizontal="right"/>
    </xf>
    <xf numFmtId="0" fontId="27" fillId="3" borderId="0" xfId="0" applyFont="1" applyFill="1" applyBorder="1" applyAlignment="1">
      <alignment horizontal="right" indent="1"/>
    </xf>
    <xf numFmtId="0" fontId="5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 vertical="center" indent="1"/>
    </xf>
    <xf numFmtId="0" fontId="0" fillId="0" borderId="47" xfId="0" applyBorder="1" applyAlignment="1">
      <alignment horizontal="center"/>
    </xf>
    <xf numFmtId="0" fontId="0" fillId="0" borderId="47" xfId="0" applyBorder="1"/>
    <xf numFmtId="0" fontId="10" fillId="6" borderId="0" xfId="0" applyFont="1" applyFill="1" applyAlignment="1">
      <alignment horizontal="center"/>
    </xf>
    <xf numFmtId="0" fontId="0" fillId="6" borderId="0" xfId="0" applyNumberFormat="1" applyFill="1" applyAlignment="1">
      <alignment horizontal="center"/>
    </xf>
    <xf numFmtId="0" fontId="4" fillId="0" borderId="0" xfId="0" applyFont="1" applyAlignment="1">
      <alignment horizontal="right" vertical="center" indent="1"/>
    </xf>
    <xf numFmtId="0" fontId="3" fillId="6" borderId="0" xfId="0" applyFont="1" applyFill="1" applyBorder="1"/>
    <xf numFmtId="0" fontId="12" fillId="6" borderId="0" xfId="0" applyFont="1" applyFill="1" applyBorder="1"/>
    <xf numFmtId="0" fontId="21" fillId="6" borderId="0" xfId="0" applyFont="1" applyFill="1" applyBorder="1" applyAlignment="1">
      <alignment horizontal="center"/>
    </xf>
    <xf numFmtId="0" fontId="3" fillId="6" borderId="0" xfId="0" applyFont="1" applyFill="1" applyAlignment="1">
      <alignment horizontal="right"/>
    </xf>
    <xf numFmtId="0" fontId="4" fillId="3" borderId="0" xfId="0" applyFont="1" applyFill="1" applyBorder="1" applyAlignment="1">
      <alignment horizontal="right" indent="1"/>
    </xf>
    <xf numFmtId="0" fontId="4" fillId="5" borderId="36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>
      <alignment horizontal="right" vertical="center" indent="1"/>
    </xf>
    <xf numFmtId="0" fontId="24" fillId="3" borderId="0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16" fillId="3" borderId="0" xfId="0" applyFont="1" applyFill="1" applyBorder="1" applyAlignment="1" applyProtection="1">
      <alignment horizontal="center" vertical="center"/>
    </xf>
    <xf numFmtId="0" fontId="0" fillId="6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2" fillId="3" borderId="0" xfId="0" applyFont="1" applyFill="1" applyBorder="1"/>
    <xf numFmtId="0" fontId="12" fillId="3" borderId="0" xfId="0" applyFont="1" applyFill="1" applyBorder="1" applyAlignment="1">
      <alignment horizontal="right" vertical="center" indent="1"/>
    </xf>
    <xf numFmtId="0" fontId="0" fillId="6" borderId="0" xfId="0" applyFill="1" applyBorder="1" applyAlignment="1" applyProtection="1">
      <alignment horizontal="right"/>
    </xf>
    <xf numFmtId="0" fontId="24" fillId="3" borderId="0" xfId="0" applyFont="1" applyFill="1" applyBorder="1" applyAlignment="1" applyProtection="1">
      <alignment horizontal="center"/>
    </xf>
    <xf numFmtId="0" fontId="0" fillId="3" borderId="0" xfId="0" applyFill="1" applyBorder="1" applyProtection="1"/>
    <xf numFmtId="0" fontId="9" fillId="3" borderId="7" xfId="0" applyFont="1" applyFill="1" applyBorder="1" applyAlignment="1" applyProtection="1">
      <alignment horizontal="center" vertical="center"/>
    </xf>
    <xf numFmtId="0" fontId="4" fillId="3" borderId="46" xfId="0" quotePrefix="1" applyFont="1" applyFill="1" applyBorder="1" applyAlignment="1" applyProtection="1">
      <alignment horizontal="center" vertical="center"/>
    </xf>
    <xf numFmtId="0" fontId="4" fillId="3" borderId="59" xfId="0" quotePrefix="1" applyFont="1" applyFill="1" applyBorder="1" applyAlignment="1" applyProtection="1">
      <alignment horizontal="center" vertical="center"/>
    </xf>
    <xf numFmtId="0" fontId="0" fillId="6" borderId="0" xfId="0" applyFill="1" applyProtection="1"/>
    <xf numFmtId="0" fontId="4" fillId="3" borderId="10" xfId="0" applyFont="1" applyFill="1" applyBorder="1" applyAlignment="1" applyProtection="1">
      <alignment horizontal="center" vertical="center"/>
    </xf>
    <xf numFmtId="0" fontId="32" fillId="3" borderId="60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32" fillId="3" borderId="61" xfId="0" applyFont="1" applyFill="1" applyBorder="1" applyAlignment="1" applyProtection="1">
      <alignment horizontal="center" vertical="center"/>
    </xf>
    <xf numFmtId="0" fontId="8" fillId="3" borderId="57" xfId="0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</xf>
    <xf numFmtId="0" fontId="8" fillId="3" borderId="62" xfId="0" applyFont="1" applyFill="1" applyBorder="1" applyAlignment="1" applyProtection="1">
      <alignment horizontal="center" vertical="center"/>
    </xf>
    <xf numFmtId="0" fontId="8" fillId="3" borderId="58" xfId="0" applyFont="1" applyFill="1" applyBorder="1" applyAlignment="1" applyProtection="1">
      <alignment horizontal="center" vertical="center"/>
    </xf>
    <xf numFmtId="0" fontId="10" fillId="6" borderId="0" xfId="0" applyFont="1" applyFill="1"/>
    <xf numFmtId="0" fontId="38" fillId="6" borderId="0" xfId="0" applyFont="1" applyFill="1"/>
    <xf numFmtId="0" fontId="10" fillId="0" borderId="0" xfId="0" applyFont="1"/>
    <xf numFmtId="0" fontId="0" fillId="3" borderId="0" xfId="0" applyFill="1" applyAlignment="1">
      <alignment horizontal="right" indent="1"/>
    </xf>
    <xf numFmtId="0" fontId="0" fillId="3" borderId="0" xfId="0" applyFill="1" applyBorder="1" applyAlignment="1">
      <alignment horizontal="right" indent="1"/>
    </xf>
    <xf numFmtId="0" fontId="18" fillId="6" borderId="0" xfId="0" applyFont="1" applyFill="1" applyBorder="1" applyAlignment="1" applyProtection="1">
      <alignment horizontal="center" vertical="center"/>
    </xf>
    <xf numFmtId="0" fontId="13" fillId="6" borderId="0" xfId="0" applyFont="1" applyFill="1" applyBorder="1" applyAlignment="1" applyProtection="1">
      <alignment horizontal="right"/>
    </xf>
    <xf numFmtId="0" fontId="0" fillId="6" borderId="0" xfId="0" applyFill="1" applyBorder="1" applyAlignment="1" applyProtection="1">
      <alignment vertical="center"/>
    </xf>
    <xf numFmtId="0" fontId="3" fillId="6" borderId="0" xfId="0" applyFont="1" applyFill="1" applyAlignment="1"/>
    <xf numFmtId="0" fontId="0" fillId="6" borderId="0" xfId="0" applyFill="1" applyBorder="1" applyAlignment="1" applyProtection="1"/>
    <xf numFmtId="0" fontId="12" fillId="6" borderId="0" xfId="0" applyFont="1" applyFill="1" applyBorder="1" applyAlignment="1" applyProtection="1">
      <alignment horizontal="right"/>
    </xf>
    <xf numFmtId="0" fontId="5" fillId="6" borderId="0" xfId="0" applyFont="1" applyFill="1" applyBorder="1" applyAlignment="1" applyProtection="1"/>
    <xf numFmtId="0" fontId="1" fillId="6" borderId="0" xfId="0" applyFont="1" applyFill="1" applyBorder="1" applyAlignment="1" applyProtection="1"/>
    <xf numFmtId="0" fontId="12" fillId="6" borderId="0" xfId="0" applyFont="1" applyFill="1" applyBorder="1" applyAlignment="1" applyProtection="1"/>
    <xf numFmtId="0" fontId="0" fillId="6" borderId="0" xfId="0" applyFill="1" applyBorder="1" applyAlignment="1" applyProtection="1">
      <alignment horizontal="right" vertical="center"/>
    </xf>
    <xf numFmtId="0" fontId="22" fillId="6" borderId="0" xfId="0" applyFont="1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1" fillId="6" borderId="0" xfId="0" applyFont="1" applyFill="1" applyBorder="1" applyAlignment="1" applyProtection="1">
      <alignment vertical="center"/>
    </xf>
    <xf numFmtId="0" fontId="12" fillId="6" borderId="0" xfId="0" applyFont="1" applyFill="1" applyBorder="1" applyAlignment="1" applyProtection="1">
      <alignment horizontal="right" vertical="center"/>
    </xf>
    <xf numFmtId="0" fontId="5" fillId="6" borderId="0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3" fillId="6" borderId="0" xfId="0" applyFont="1" applyFill="1" applyAlignment="1">
      <alignment vertical="center"/>
    </xf>
    <xf numFmtId="0" fontId="13" fillId="6" borderId="63" xfId="0" applyFont="1" applyFill="1" applyBorder="1" applyAlignment="1">
      <alignment vertical="center"/>
    </xf>
    <xf numFmtId="0" fontId="13" fillId="6" borderId="65" xfId="0" applyFont="1" applyFill="1" applyBorder="1" applyAlignment="1">
      <alignment vertical="center"/>
    </xf>
    <xf numFmtId="0" fontId="4" fillId="3" borderId="0" xfId="0" applyFont="1" applyFill="1" applyBorder="1" applyAlignment="1" applyProtection="1">
      <alignment horizontal="center"/>
    </xf>
    <xf numFmtId="0" fontId="4" fillId="5" borderId="45" xfId="0" applyFont="1" applyFill="1" applyBorder="1" applyAlignment="1" applyProtection="1">
      <alignment horizontal="center" vertical="center"/>
      <protection locked="0"/>
    </xf>
    <xf numFmtId="0" fontId="32" fillId="3" borderId="75" xfId="0" applyFont="1" applyFill="1" applyBorder="1" applyAlignment="1">
      <alignment horizontal="center" vertical="center"/>
    </xf>
    <xf numFmtId="0" fontId="32" fillId="3" borderId="70" xfId="0" applyFont="1" applyFill="1" applyBorder="1" applyAlignment="1">
      <alignment horizontal="center" vertical="center"/>
    </xf>
    <xf numFmtId="0" fontId="14" fillId="3" borderId="71" xfId="0" applyFont="1" applyFill="1" applyBorder="1" applyAlignment="1">
      <alignment horizontal="center" vertical="center"/>
    </xf>
    <xf numFmtId="0" fontId="32" fillId="3" borderId="74" xfId="0" applyFont="1" applyFill="1" applyBorder="1" applyAlignment="1">
      <alignment horizontal="center" vertical="center"/>
    </xf>
    <xf numFmtId="0" fontId="32" fillId="3" borderId="66" xfId="0" applyFont="1" applyFill="1" applyBorder="1" applyAlignment="1">
      <alignment horizontal="center" vertical="center"/>
    </xf>
    <xf numFmtId="0" fontId="14" fillId="3" borderId="67" xfId="0" applyFont="1" applyFill="1" applyBorder="1" applyAlignment="1">
      <alignment horizontal="center" vertical="center"/>
    </xf>
    <xf numFmtId="0" fontId="14" fillId="3" borderId="75" xfId="0" applyFont="1" applyFill="1" applyBorder="1" applyAlignment="1">
      <alignment horizontal="center" vertical="center"/>
    </xf>
    <xf numFmtId="0" fontId="14" fillId="3" borderId="70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0" fillId="6" borderId="0" xfId="0" applyFont="1" applyFill="1"/>
    <xf numFmtId="0" fontId="41" fillId="6" borderId="0" xfId="0" applyFont="1" applyFill="1" applyAlignment="1">
      <alignment horizontal="center" vertical="center"/>
    </xf>
    <xf numFmtId="0" fontId="3" fillId="6" borderId="78" xfId="0" applyFont="1" applyFill="1" applyBorder="1" applyAlignment="1">
      <alignment horizontal="center" vertical="center" textRotation="90"/>
    </xf>
    <xf numFmtId="0" fontId="3" fillId="6" borderId="79" xfId="0" applyFont="1" applyFill="1" applyBorder="1" applyAlignment="1">
      <alignment horizontal="center" vertical="center" textRotation="90"/>
    </xf>
    <xf numFmtId="0" fontId="14" fillId="6" borderId="80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/>
    </xf>
    <xf numFmtId="0" fontId="42" fillId="6" borderId="0" xfId="0" applyFont="1" applyFill="1" applyAlignment="1">
      <alignment horizontal="center" vertical="center"/>
    </xf>
    <xf numFmtId="16" fontId="0" fillId="6" borderId="0" xfId="0" quotePrefix="1" applyNumberFormat="1" applyFill="1" applyAlignment="1">
      <alignment horizontal="center"/>
    </xf>
    <xf numFmtId="0" fontId="43" fillId="3" borderId="0" xfId="0" applyFont="1" applyFill="1" applyAlignment="1">
      <alignment vertical="center"/>
    </xf>
    <xf numFmtId="0" fontId="43" fillId="3" borderId="0" xfId="0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43" fillId="5" borderId="0" xfId="0" applyFont="1" applyFill="1" applyAlignment="1">
      <alignment horizontal="center" vertical="center"/>
    </xf>
    <xf numFmtId="0" fontId="43" fillId="5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22" xfId="0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14" fillId="6" borderId="84" xfId="0" applyFont="1" applyFill="1" applyBorder="1" applyAlignment="1">
      <alignment horizontal="center"/>
    </xf>
    <xf numFmtId="0" fontId="14" fillId="6" borderId="85" xfId="0" applyFont="1" applyFill="1" applyBorder="1" applyAlignment="1">
      <alignment horizontal="center"/>
    </xf>
    <xf numFmtId="0" fontId="0" fillId="6" borderId="63" xfId="0" applyFill="1" applyBorder="1"/>
    <xf numFmtId="0" fontId="14" fillId="6" borderId="33" xfId="0" applyFont="1" applyFill="1" applyBorder="1" applyAlignment="1">
      <alignment horizontal="center"/>
    </xf>
    <xf numFmtId="0" fontId="24" fillId="6" borderId="0" xfId="0" applyFont="1" applyFill="1" applyAlignment="1">
      <alignment horizontal="center"/>
    </xf>
    <xf numFmtId="0" fontId="42" fillId="3" borderId="86" xfId="0" applyFont="1" applyFill="1" applyBorder="1" applyAlignment="1">
      <alignment horizontal="center" vertical="center"/>
    </xf>
    <xf numFmtId="0" fontId="41" fillId="3" borderId="88" xfId="0" applyFont="1" applyFill="1" applyBorder="1" applyAlignment="1">
      <alignment horizontal="center" vertical="center"/>
    </xf>
    <xf numFmtId="0" fontId="42" fillId="3" borderId="87" xfId="0" applyFont="1" applyFill="1" applyBorder="1" applyAlignment="1">
      <alignment horizontal="center" vertical="center"/>
    </xf>
    <xf numFmtId="0" fontId="42" fillId="3" borderId="32" xfId="0" applyFont="1" applyFill="1" applyBorder="1" applyAlignment="1">
      <alignment horizontal="center" vertical="center"/>
    </xf>
    <xf numFmtId="0" fontId="41" fillId="3" borderId="32" xfId="0" applyFont="1" applyFill="1" applyBorder="1" applyAlignment="1">
      <alignment horizontal="center" vertical="center"/>
    </xf>
    <xf numFmtId="0" fontId="32" fillId="2" borderId="85" xfId="0" applyFont="1" applyFill="1" applyBorder="1" applyAlignment="1" applyProtection="1">
      <alignment horizontal="center"/>
      <protection locked="0"/>
    </xf>
    <xf numFmtId="0" fontId="32" fillId="2" borderId="89" xfId="0" applyFont="1" applyFill="1" applyBorder="1" applyAlignment="1" applyProtection="1">
      <alignment horizontal="center"/>
      <protection locked="0"/>
    </xf>
    <xf numFmtId="0" fontId="32" fillId="2" borderId="33" xfId="0" applyFont="1" applyFill="1" applyBorder="1" applyAlignment="1" applyProtection="1">
      <alignment horizontal="center"/>
      <protection locked="0"/>
    </xf>
    <xf numFmtId="0" fontId="45" fillId="5" borderId="3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/>
    <xf numFmtId="0" fontId="12" fillId="3" borderId="24" xfId="0" applyFont="1" applyFill="1" applyBorder="1"/>
    <xf numFmtId="0" fontId="21" fillId="3" borderId="24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42" fillId="3" borderId="0" xfId="0" applyFont="1" applyFill="1" applyBorder="1" applyAlignment="1">
      <alignment horizontal="center" vertical="center"/>
    </xf>
    <xf numFmtId="0" fontId="42" fillId="6" borderId="0" xfId="0" applyFont="1" applyFill="1" applyBorder="1" applyAlignment="1">
      <alignment horizontal="center" vertical="center"/>
    </xf>
    <xf numFmtId="0" fontId="41" fillId="6" borderId="0" xfId="0" applyFont="1" applyFill="1" applyBorder="1" applyAlignment="1">
      <alignment horizontal="center" vertical="center"/>
    </xf>
    <xf numFmtId="0" fontId="42" fillId="3" borderId="19" xfId="0" applyFont="1" applyFill="1" applyBorder="1" applyAlignment="1">
      <alignment horizontal="center" vertical="center"/>
    </xf>
    <xf numFmtId="0" fontId="41" fillId="3" borderId="19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/>
    </xf>
    <xf numFmtId="0" fontId="41" fillId="3" borderId="24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/>
    </xf>
    <xf numFmtId="0" fontId="0" fillId="0" borderId="0" xfId="0" applyBorder="1"/>
    <xf numFmtId="0" fontId="0" fillId="6" borderId="0" xfId="0" applyFill="1" applyBorder="1" applyProtection="1"/>
    <xf numFmtId="0" fontId="12" fillId="6" borderId="0" xfId="0" applyFont="1" applyFill="1" applyBorder="1" applyProtection="1"/>
    <xf numFmtId="0" fontId="3" fillId="6" borderId="0" xfId="0" applyFont="1" applyFill="1" applyBorder="1" applyAlignment="1" applyProtection="1">
      <alignment horizontal="center" vertical="center"/>
    </xf>
    <xf numFmtId="0" fontId="0" fillId="3" borderId="0" xfId="0" applyFill="1" applyBorder="1" applyAlignment="1"/>
    <xf numFmtId="0" fontId="3" fillId="5" borderId="1" xfId="0" applyFont="1" applyFill="1" applyBorder="1" applyAlignment="1" applyProtection="1">
      <alignment horizontal="left" vertical="center" indent="1"/>
      <protection locked="0"/>
    </xf>
    <xf numFmtId="0" fontId="3" fillId="5" borderId="2" xfId="0" applyFont="1" applyFill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indent="1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0" fillId="0" borderId="45" xfId="0" applyFont="1" applyBorder="1" applyAlignment="1" applyProtection="1">
      <alignment horizontal="center" vertical="center"/>
      <protection locked="0"/>
    </xf>
    <xf numFmtId="0" fontId="9" fillId="3" borderId="43" xfId="0" applyFont="1" applyFill="1" applyBorder="1" applyAlignment="1">
      <alignment horizontal="left" indent="1"/>
    </xf>
    <xf numFmtId="0" fontId="0" fillId="3" borderId="43" xfId="0" applyFill="1" applyBorder="1" applyAlignment="1">
      <alignment horizontal="left" indent="1"/>
    </xf>
    <xf numFmtId="0" fontId="9" fillId="3" borderId="44" xfId="0" applyFont="1" applyFill="1" applyBorder="1" applyAlignment="1">
      <alignment horizontal="left" indent="1"/>
    </xf>
    <xf numFmtId="0" fontId="0" fillId="3" borderId="44" xfId="0" applyFill="1" applyBorder="1" applyAlignment="1">
      <alignment horizontal="left" indent="1"/>
    </xf>
    <xf numFmtId="0" fontId="2" fillId="6" borderId="4" xfId="0" quotePrefix="1" applyFont="1" applyFill="1" applyBorder="1" applyAlignment="1" applyProtection="1">
      <alignment horizontal="right" vertical="center" indent="1"/>
    </xf>
    <xf numFmtId="0" fontId="0" fillId="0" borderId="55" xfId="0" applyBorder="1" applyAlignment="1" applyProtection="1">
      <alignment horizontal="right" vertical="center" indent="1"/>
    </xf>
    <xf numFmtId="0" fontId="0" fillId="0" borderId="38" xfId="0" applyBorder="1" applyAlignment="1">
      <alignment horizontal="right" vertical="center" indent="1"/>
    </xf>
    <xf numFmtId="0" fontId="2" fillId="6" borderId="4" xfId="0" quotePrefix="1" applyFont="1" applyFill="1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0" fillId="0" borderId="38" xfId="0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textRotation="90"/>
    </xf>
    <xf numFmtId="0" fontId="0" fillId="0" borderId="27" xfId="0" applyBorder="1" applyAlignment="1"/>
    <xf numFmtId="0" fontId="14" fillId="3" borderId="54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0" fillId="0" borderId="54" xfId="0" applyBorder="1" applyAlignment="1"/>
    <xf numFmtId="0" fontId="2" fillId="6" borderId="4" xfId="0" quotePrefix="1" applyFont="1" applyFill="1" applyBorder="1" applyAlignment="1">
      <alignment horizontal="center" vertical="center"/>
    </xf>
    <xf numFmtId="0" fontId="3" fillId="6" borderId="4" xfId="0" quotePrefix="1" applyFont="1" applyFill="1" applyBorder="1" applyAlignment="1">
      <alignment horizontal="center" vertical="center"/>
    </xf>
    <xf numFmtId="0" fontId="3" fillId="6" borderId="38" xfId="0" quotePrefix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 indent="1"/>
    </xf>
    <xf numFmtId="0" fontId="0" fillId="0" borderId="56" xfId="0" applyBorder="1" applyAlignment="1">
      <alignment horizontal="right" indent="1"/>
    </xf>
    <xf numFmtId="0" fontId="0" fillId="0" borderId="0" xfId="0" applyAlignment="1">
      <alignment horizontal="right" indent="1"/>
    </xf>
    <xf numFmtId="0" fontId="24" fillId="3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72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6" fillId="2" borderId="82" xfId="0" applyFont="1" applyFill="1" applyBorder="1" applyAlignment="1" applyProtection="1">
      <alignment horizontal="center" vertical="center"/>
      <protection locked="0"/>
    </xf>
    <xf numFmtId="0" fontId="6" fillId="2" borderId="83" xfId="0" applyFont="1" applyFill="1" applyBorder="1" applyAlignment="1" applyProtection="1">
      <alignment horizontal="center" vertical="center"/>
      <protection locked="0"/>
    </xf>
    <xf numFmtId="0" fontId="6" fillId="2" borderId="8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55" xfId="0" applyFont="1" applyFill="1" applyBorder="1" applyAlignment="1" applyProtection="1">
      <alignment horizontal="center" vertical="center"/>
      <protection locked="0"/>
    </xf>
    <xf numFmtId="0" fontId="3" fillId="5" borderId="45" xfId="0" applyFont="1" applyFill="1" applyBorder="1" applyAlignment="1" applyProtection="1">
      <alignment horizontal="center" vertical="center"/>
      <protection locked="0"/>
    </xf>
    <xf numFmtId="0" fontId="3" fillId="6" borderId="76" xfId="0" applyFont="1" applyFill="1" applyBorder="1" applyAlignment="1">
      <alignment horizontal="center" vertical="center"/>
    </xf>
    <xf numFmtId="0" fontId="28" fillId="0" borderId="77" xfId="0" applyFont="1" applyBorder="1" applyAlignment="1">
      <alignment horizontal="center" vertical="center"/>
    </xf>
    <xf numFmtId="0" fontId="2" fillId="6" borderId="76" xfId="0" applyFont="1" applyFill="1" applyBorder="1" applyAlignment="1">
      <alignment horizontal="center" vertical="center"/>
    </xf>
    <xf numFmtId="0" fontId="44" fillId="0" borderId="7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8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  <color rgb="FFFFCCCC"/>
      <color rgb="FFFFFFCC"/>
      <color rgb="FF66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295275</xdr:colOff>
      <xdr:row>1</xdr:row>
      <xdr:rowOff>114300</xdr:rowOff>
    </xdr:from>
    <xdr:to>
      <xdr:col>46</xdr:col>
      <xdr:colOff>504825</xdr:colOff>
      <xdr:row>25</xdr:row>
      <xdr:rowOff>0</xdr:rowOff>
    </xdr:to>
    <xdr:grpSp>
      <xdr:nvGrpSpPr>
        <xdr:cNvPr id="63" name="62 Grupo"/>
        <xdr:cNvGrpSpPr/>
      </xdr:nvGrpSpPr>
      <xdr:grpSpPr>
        <a:xfrm>
          <a:off x="8591550" y="238125"/>
          <a:ext cx="9258300" cy="5334000"/>
          <a:chOff x="23136225" y="238125"/>
          <a:chExt cx="9353550" cy="5648325"/>
        </a:xfrm>
      </xdr:grpSpPr>
      <xdr:grpSp>
        <xdr:nvGrpSpPr>
          <xdr:cNvPr id="23" name="22 Grupo"/>
          <xdr:cNvGrpSpPr/>
        </xdr:nvGrpSpPr>
        <xdr:grpSpPr>
          <a:xfrm>
            <a:off x="23136225" y="238125"/>
            <a:ext cx="6934200" cy="4438650"/>
            <a:chOff x="23260050" y="152400"/>
            <a:chExt cx="6934200" cy="4438650"/>
          </a:xfrm>
        </xdr:grpSpPr>
        <xdr:sp macro="" textlink="">
          <xdr:nvSpPr>
            <xdr:cNvPr id="3" name="2 Marco"/>
            <xdr:cNvSpPr/>
          </xdr:nvSpPr>
          <xdr:spPr>
            <a:xfrm>
              <a:off x="23260050" y="152400"/>
              <a:ext cx="6934200" cy="4438650"/>
            </a:xfrm>
            <a:prstGeom prst="frame">
              <a:avLst>
                <a:gd name="adj1" fmla="val 10783"/>
              </a:avLst>
            </a:prstGeom>
            <a:solidFill>
              <a:srgbClr val="92D05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AR" sz="1100">
                <a:solidFill>
                  <a:schemeClr val="tx1"/>
                </a:solidFill>
              </a:endParaRPr>
            </a:p>
          </xdr:txBody>
        </xdr:sp>
        <xdr:grpSp>
          <xdr:nvGrpSpPr>
            <xdr:cNvPr id="9" name="8 Grupo"/>
            <xdr:cNvGrpSpPr/>
          </xdr:nvGrpSpPr>
          <xdr:grpSpPr>
            <a:xfrm>
              <a:off x="23793449" y="790575"/>
              <a:ext cx="5819776" cy="495300"/>
              <a:chOff x="23812499" y="1114425"/>
              <a:chExt cx="5819776" cy="495300"/>
            </a:xfrm>
          </xdr:grpSpPr>
          <xdr:sp macro="" textlink="">
            <xdr:nvSpPr>
              <xdr:cNvPr id="7" name="6 Paralelogramo"/>
              <xdr:cNvSpPr/>
            </xdr:nvSpPr>
            <xdr:spPr>
              <a:xfrm>
                <a:off x="23812499" y="1304925"/>
                <a:ext cx="5819776" cy="304800"/>
              </a:xfrm>
              <a:prstGeom prst="parallelogram">
                <a:avLst>
                  <a:gd name="adj" fmla="val 95886"/>
                </a:avLst>
              </a:prstGeom>
              <a:solidFill>
                <a:schemeClr val="accent6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  <xdr:sp macro="" textlink="">
            <xdr:nvSpPr>
              <xdr:cNvPr id="4" name="3 Cilindro"/>
              <xdr:cNvSpPr/>
            </xdr:nvSpPr>
            <xdr:spPr>
              <a:xfrm>
                <a:off x="24145875" y="1114425"/>
                <a:ext cx="1047750" cy="438150"/>
              </a:xfrm>
              <a:prstGeom prst="can">
                <a:avLst/>
              </a:prstGeom>
              <a:solidFill>
                <a:schemeClr val="bg1">
                  <a:lumMod val="85000"/>
                </a:schemeClr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  <xdr:sp macro="" textlink="">
            <xdr:nvSpPr>
              <xdr:cNvPr id="5" name="4 Cilindro"/>
              <xdr:cNvSpPr/>
            </xdr:nvSpPr>
            <xdr:spPr>
              <a:xfrm>
                <a:off x="25326975" y="1123950"/>
                <a:ext cx="1047750" cy="438150"/>
              </a:xfrm>
              <a:prstGeom prst="can">
                <a:avLst/>
              </a:prstGeom>
              <a:solidFill>
                <a:schemeClr val="bg1">
                  <a:lumMod val="85000"/>
                </a:schemeClr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  <xdr:sp macro="" textlink="">
            <xdr:nvSpPr>
              <xdr:cNvPr id="6" name="5 Cilindro"/>
              <xdr:cNvSpPr/>
            </xdr:nvSpPr>
            <xdr:spPr>
              <a:xfrm>
                <a:off x="28374975" y="1123950"/>
                <a:ext cx="1047750" cy="438150"/>
              </a:xfrm>
              <a:prstGeom prst="can">
                <a:avLst/>
              </a:prstGeom>
              <a:solidFill>
                <a:schemeClr val="bg1">
                  <a:lumMod val="85000"/>
                </a:schemeClr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  <xdr:sp macro="" textlink="">
            <xdr:nvSpPr>
              <xdr:cNvPr id="8" name="7 CuadroTexto"/>
              <xdr:cNvSpPr txBox="1"/>
            </xdr:nvSpPr>
            <xdr:spPr>
              <a:xfrm>
                <a:off x="27117675" y="1257300"/>
                <a:ext cx="381000" cy="3143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AR" sz="1600" b="1">
                    <a:latin typeface="Arial" panose="020B0604020202020204" pitchFamily="34" charset="0"/>
                    <a:cs typeface="Arial" panose="020B0604020202020204" pitchFamily="34" charset="0"/>
                  </a:rPr>
                  <a:t>...</a:t>
                </a:r>
              </a:p>
            </xdr:txBody>
          </xdr:sp>
        </xdr:grpSp>
        <xdr:grpSp>
          <xdr:nvGrpSpPr>
            <xdr:cNvPr id="10" name="9 Grupo"/>
            <xdr:cNvGrpSpPr/>
          </xdr:nvGrpSpPr>
          <xdr:grpSpPr>
            <a:xfrm>
              <a:off x="23774400" y="1476375"/>
              <a:ext cx="5819776" cy="495300"/>
              <a:chOff x="23812499" y="1114425"/>
              <a:chExt cx="5819776" cy="495300"/>
            </a:xfrm>
          </xdr:grpSpPr>
          <xdr:sp macro="" textlink="">
            <xdr:nvSpPr>
              <xdr:cNvPr id="11" name="10 Paralelogramo"/>
              <xdr:cNvSpPr/>
            </xdr:nvSpPr>
            <xdr:spPr>
              <a:xfrm>
                <a:off x="23812499" y="1304925"/>
                <a:ext cx="5819776" cy="304800"/>
              </a:xfrm>
              <a:prstGeom prst="parallelogram">
                <a:avLst>
                  <a:gd name="adj" fmla="val 95886"/>
                </a:avLst>
              </a:prstGeom>
              <a:solidFill>
                <a:schemeClr val="accent6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  <xdr:sp macro="" textlink="">
            <xdr:nvSpPr>
              <xdr:cNvPr id="12" name="11 Cilindro"/>
              <xdr:cNvSpPr/>
            </xdr:nvSpPr>
            <xdr:spPr>
              <a:xfrm>
                <a:off x="24145875" y="1114425"/>
                <a:ext cx="1047750" cy="438150"/>
              </a:xfrm>
              <a:prstGeom prst="can">
                <a:avLst/>
              </a:prstGeom>
              <a:solidFill>
                <a:schemeClr val="bg1">
                  <a:lumMod val="85000"/>
                </a:schemeClr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  <xdr:sp macro="" textlink="">
            <xdr:nvSpPr>
              <xdr:cNvPr id="13" name="12 Cilindro"/>
              <xdr:cNvSpPr/>
            </xdr:nvSpPr>
            <xdr:spPr>
              <a:xfrm>
                <a:off x="25326975" y="1123950"/>
                <a:ext cx="1047750" cy="438150"/>
              </a:xfrm>
              <a:prstGeom prst="can">
                <a:avLst/>
              </a:prstGeom>
              <a:solidFill>
                <a:schemeClr val="bg1">
                  <a:lumMod val="85000"/>
                </a:schemeClr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  <xdr:sp macro="" textlink="">
            <xdr:nvSpPr>
              <xdr:cNvPr id="14" name="13 Cilindro"/>
              <xdr:cNvSpPr/>
            </xdr:nvSpPr>
            <xdr:spPr>
              <a:xfrm>
                <a:off x="28374975" y="1123950"/>
                <a:ext cx="1047750" cy="438150"/>
              </a:xfrm>
              <a:prstGeom prst="can">
                <a:avLst/>
              </a:prstGeom>
              <a:solidFill>
                <a:schemeClr val="bg1">
                  <a:lumMod val="85000"/>
                </a:schemeClr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  <xdr:sp macro="" textlink="">
            <xdr:nvSpPr>
              <xdr:cNvPr id="15" name="14 CuadroTexto"/>
              <xdr:cNvSpPr txBox="1"/>
            </xdr:nvSpPr>
            <xdr:spPr>
              <a:xfrm>
                <a:off x="27117675" y="1257300"/>
                <a:ext cx="381000" cy="3143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AR" sz="1600" b="1">
                    <a:latin typeface="Arial" panose="020B0604020202020204" pitchFamily="34" charset="0"/>
                    <a:cs typeface="Arial" panose="020B0604020202020204" pitchFamily="34" charset="0"/>
                  </a:rPr>
                  <a:t>...</a:t>
                </a:r>
              </a:p>
            </xdr:txBody>
          </xdr:sp>
        </xdr:grpSp>
        <xdr:grpSp>
          <xdr:nvGrpSpPr>
            <xdr:cNvPr id="16" name="15 Grupo"/>
            <xdr:cNvGrpSpPr/>
          </xdr:nvGrpSpPr>
          <xdr:grpSpPr>
            <a:xfrm>
              <a:off x="23793450" y="3533775"/>
              <a:ext cx="5819776" cy="495300"/>
              <a:chOff x="23812499" y="1114425"/>
              <a:chExt cx="5819776" cy="495300"/>
            </a:xfrm>
          </xdr:grpSpPr>
          <xdr:sp macro="" textlink="">
            <xdr:nvSpPr>
              <xdr:cNvPr id="17" name="16 Paralelogramo"/>
              <xdr:cNvSpPr/>
            </xdr:nvSpPr>
            <xdr:spPr>
              <a:xfrm>
                <a:off x="23812499" y="1304925"/>
                <a:ext cx="5819776" cy="304800"/>
              </a:xfrm>
              <a:prstGeom prst="parallelogram">
                <a:avLst>
                  <a:gd name="adj" fmla="val 95886"/>
                </a:avLst>
              </a:prstGeom>
              <a:solidFill>
                <a:schemeClr val="accent6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  <xdr:sp macro="" textlink="">
            <xdr:nvSpPr>
              <xdr:cNvPr id="18" name="17 Cilindro"/>
              <xdr:cNvSpPr/>
            </xdr:nvSpPr>
            <xdr:spPr>
              <a:xfrm>
                <a:off x="24145875" y="1114425"/>
                <a:ext cx="1047750" cy="438150"/>
              </a:xfrm>
              <a:prstGeom prst="can">
                <a:avLst/>
              </a:prstGeom>
              <a:solidFill>
                <a:schemeClr val="bg1">
                  <a:lumMod val="85000"/>
                </a:schemeClr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  <xdr:sp macro="" textlink="">
            <xdr:nvSpPr>
              <xdr:cNvPr id="19" name="18 Cilindro"/>
              <xdr:cNvSpPr/>
            </xdr:nvSpPr>
            <xdr:spPr>
              <a:xfrm>
                <a:off x="25326975" y="1123950"/>
                <a:ext cx="1047750" cy="438150"/>
              </a:xfrm>
              <a:prstGeom prst="can">
                <a:avLst/>
              </a:prstGeom>
              <a:solidFill>
                <a:schemeClr val="bg1">
                  <a:lumMod val="85000"/>
                </a:schemeClr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  <xdr:sp macro="" textlink="">
            <xdr:nvSpPr>
              <xdr:cNvPr id="20" name="19 Cilindro"/>
              <xdr:cNvSpPr/>
            </xdr:nvSpPr>
            <xdr:spPr>
              <a:xfrm>
                <a:off x="28374975" y="1123950"/>
                <a:ext cx="1047750" cy="438150"/>
              </a:xfrm>
              <a:prstGeom prst="can">
                <a:avLst/>
              </a:prstGeom>
              <a:solidFill>
                <a:schemeClr val="bg1">
                  <a:lumMod val="85000"/>
                </a:schemeClr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  <xdr:sp macro="" textlink="">
            <xdr:nvSpPr>
              <xdr:cNvPr id="21" name="20 CuadroTexto"/>
              <xdr:cNvSpPr txBox="1"/>
            </xdr:nvSpPr>
            <xdr:spPr>
              <a:xfrm>
                <a:off x="27117675" y="1257300"/>
                <a:ext cx="381000" cy="3143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AR" sz="1600" b="1">
                    <a:latin typeface="Arial" panose="020B0604020202020204" pitchFamily="34" charset="0"/>
                    <a:cs typeface="Arial" panose="020B0604020202020204" pitchFamily="34" charset="0"/>
                  </a:rPr>
                  <a:t>...</a:t>
                </a:r>
              </a:p>
            </xdr:txBody>
          </xdr:sp>
        </xdr:grpSp>
        <xdr:sp macro="" textlink="">
          <xdr:nvSpPr>
            <xdr:cNvPr id="22" name="21 CuadroTexto"/>
            <xdr:cNvSpPr txBox="1"/>
          </xdr:nvSpPr>
          <xdr:spPr>
            <a:xfrm>
              <a:off x="26327100" y="2466975"/>
              <a:ext cx="714375" cy="5048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2400" b="1">
                  <a:latin typeface="Arial" panose="020B0604020202020204" pitchFamily="34" charset="0"/>
                  <a:cs typeface="Arial" panose="020B0604020202020204" pitchFamily="34" charset="0"/>
                </a:rPr>
                <a:t>. . .</a:t>
              </a:r>
            </a:p>
          </xdr:txBody>
        </xdr:sp>
      </xdr:grpSp>
      <xdr:cxnSp macro="">
        <xdr:nvCxnSpPr>
          <xdr:cNvPr id="25" name="24 Conector recto de flecha"/>
          <xdr:cNvCxnSpPr/>
        </xdr:nvCxnSpPr>
        <xdr:spPr>
          <a:xfrm>
            <a:off x="24536400" y="3914775"/>
            <a:ext cx="1038225" cy="1438275"/>
          </a:xfrm>
          <a:prstGeom prst="straightConnector1">
            <a:avLst/>
          </a:prstGeom>
          <a:ln w="254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25 Conector recto de flecha"/>
          <xdr:cNvCxnSpPr/>
        </xdr:nvCxnSpPr>
        <xdr:spPr>
          <a:xfrm>
            <a:off x="25746075" y="3924300"/>
            <a:ext cx="704850" cy="1438275"/>
          </a:xfrm>
          <a:prstGeom prst="straightConnector1">
            <a:avLst/>
          </a:prstGeom>
          <a:ln w="254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26 Conector recto de flecha"/>
          <xdr:cNvCxnSpPr/>
        </xdr:nvCxnSpPr>
        <xdr:spPr>
          <a:xfrm flipH="1">
            <a:off x="27432000" y="3867150"/>
            <a:ext cx="1343025" cy="1476375"/>
          </a:xfrm>
          <a:prstGeom prst="straightConnector1">
            <a:avLst/>
          </a:prstGeom>
          <a:ln w="254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" name="29 CuadroTexto"/>
          <xdr:cNvSpPr txBox="1"/>
        </xdr:nvSpPr>
        <xdr:spPr>
          <a:xfrm>
            <a:off x="25355550" y="5534025"/>
            <a:ext cx="1676400" cy="352425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AR" sz="1600">
                <a:latin typeface="Times New Roman" panose="02020603050405020304" pitchFamily="18" charset="0"/>
                <a:cs typeface="Times New Roman" panose="02020603050405020304" pitchFamily="18" charset="0"/>
              </a:rPr>
              <a:t>"</a:t>
            </a:r>
            <a:r>
              <a:rPr lang="es-AR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I</a:t>
            </a:r>
            <a:r>
              <a:rPr lang="es-AR" sz="1600">
                <a:latin typeface="Times New Roman" panose="02020603050405020304" pitchFamily="18" charset="0"/>
                <a:cs typeface="Times New Roman" panose="02020603050405020304" pitchFamily="18" charset="0"/>
              </a:rPr>
              <a:t>"</a:t>
            </a:r>
            <a:r>
              <a:rPr lang="es-AR" sz="16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s-AR" sz="16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tratamientos</a:t>
            </a:r>
            <a:endParaRPr lang="es-AR" sz="16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39" name="38 Grupo"/>
          <xdr:cNvGrpSpPr/>
        </xdr:nvGrpSpPr>
        <xdr:grpSpPr>
          <a:xfrm>
            <a:off x="29365575" y="1238250"/>
            <a:ext cx="3124200" cy="2743200"/>
            <a:chOff x="29365575" y="1238250"/>
            <a:chExt cx="3124200" cy="2743200"/>
          </a:xfrm>
        </xdr:grpSpPr>
        <xdr:sp macro="" textlink="">
          <xdr:nvSpPr>
            <xdr:cNvPr id="32" name="31 CuadroTexto"/>
            <xdr:cNvSpPr txBox="1"/>
          </xdr:nvSpPr>
          <xdr:spPr>
            <a:xfrm>
              <a:off x="31222950" y="2047875"/>
              <a:ext cx="1266825" cy="352425"/>
            </a:xfrm>
            <a:prstGeom prst="rect">
              <a:avLst/>
            </a:prstGeom>
            <a:solidFill>
              <a:schemeClr val="lt1"/>
            </a:solidFill>
            <a:ln w="25400" cmpd="sng">
              <a:solidFill>
                <a:srgbClr val="FF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600"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r>
                <a:rPr lang="es-AR" sz="16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b</a:t>
              </a:r>
              <a:r>
                <a:rPr lang="es-AR" sz="1600"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r>
                <a:rPr lang="es-AR" sz="1600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r>
                <a:rPr lang="es-AR" sz="16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bloques</a:t>
              </a:r>
              <a:endParaRPr lang="es-AR" sz="16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34" name="33 Conector recto de flecha"/>
            <xdr:cNvCxnSpPr/>
          </xdr:nvCxnSpPr>
          <xdr:spPr>
            <a:xfrm>
              <a:off x="29384625" y="1238250"/>
              <a:ext cx="1600200" cy="933450"/>
            </a:xfrm>
            <a:prstGeom prst="straightConnector1">
              <a:avLst/>
            </a:prstGeom>
            <a:ln w="25400">
              <a:solidFill>
                <a:srgbClr val="002060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" name="34 Conector recto de flecha"/>
            <xdr:cNvCxnSpPr/>
          </xdr:nvCxnSpPr>
          <xdr:spPr>
            <a:xfrm>
              <a:off x="29384625" y="1895475"/>
              <a:ext cx="1543050" cy="485775"/>
            </a:xfrm>
            <a:prstGeom prst="straightConnector1">
              <a:avLst/>
            </a:prstGeom>
            <a:ln w="25400">
              <a:solidFill>
                <a:srgbClr val="002060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" name="36 Conector recto de flecha"/>
            <xdr:cNvCxnSpPr/>
          </xdr:nvCxnSpPr>
          <xdr:spPr>
            <a:xfrm flipV="1">
              <a:off x="29365575" y="2524125"/>
              <a:ext cx="1571625" cy="1457325"/>
            </a:xfrm>
            <a:prstGeom prst="straightConnector1">
              <a:avLst/>
            </a:prstGeom>
            <a:ln w="25400">
              <a:solidFill>
                <a:srgbClr val="002060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171472</xdr:colOff>
      <xdr:row>0</xdr:row>
      <xdr:rowOff>114322</xdr:rowOff>
    </xdr:from>
    <xdr:to>
      <xdr:col>22</xdr:col>
      <xdr:colOff>697252</xdr:colOff>
      <xdr:row>8</xdr:row>
      <xdr:rowOff>70507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53947" y="114322"/>
          <a:ext cx="1954530" cy="1642110"/>
        </a:xfrm>
        <a:prstGeom prst="rect">
          <a:avLst/>
        </a:prstGeom>
      </xdr:spPr>
    </xdr:pic>
    <xdr:clientData/>
  </xdr:twoCellAnchor>
  <xdr:twoCellAnchor editAs="oneCell">
    <xdr:from>
      <xdr:col>20</xdr:col>
      <xdr:colOff>180975</xdr:colOff>
      <xdr:row>8</xdr:row>
      <xdr:rowOff>38100</xdr:rowOff>
    </xdr:from>
    <xdr:to>
      <xdr:col>23</xdr:col>
      <xdr:colOff>95250</xdr:colOff>
      <xdr:row>15</xdr:row>
      <xdr:rowOff>209550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63450" y="1762125"/>
          <a:ext cx="2057400" cy="1733550"/>
        </a:xfrm>
        <a:prstGeom prst="rect">
          <a:avLst/>
        </a:prstGeom>
      </xdr:spPr>
    </xdr:pic>
    <xdr:clientData/>
  </xdr:twoCellAnchor>
  <xdr:twoCellAnchor editAs="oneCell">
    <xdr:from>
      <xdr:col>22</xdr:col>
      <xdr:colOff>771540</xdr:colOff>
      <xdr:row>0</xdr:row>
      <xdr:rowOff>114315</xdr:rowOff>
    </xdr:from>
    <xdr:to>
      <xdr:col>25</xdr:col>
      <xdr:colOff>651525</xdr:colOff>
      <xdr:row>8</xdr:row>
      <xdr:rowOff>112410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58315" y="114315"/>
          <a:ext cx="2080260" cy="1684020"/>
        </a:xfrm>
        <a:prstGeom prst="rect">
          <a:avLst/>
        </a:prstGeom>
      </xdr:spPr>
    </xdr:pic>
    <xdr:clientData/>
  </xdr:twoCellAnchor>
  <xdr:twoCellAnchor editAs="oneCell">
    <xdr:from>
      <xdr:col>23</xdr:col>
      <xdr:colOff>19050</xdr:colOff>
      <xdr:row>8</xdr:row>
      <xdr:rowOff>57150</xdr:rowOff>
    </xdr:from>
    <xdr:to>
      <xdr:col>25</xdr:col>
      <xdr:colOff>655320</xdr:colOff>
      <xdr:row>15</xdr:row>
      <xdr:rowOff>140970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344650" y="1781175"/>
          <a:ext cx="2065020" cy="1645920"/>
        </a:xfrm>
        <a:prstGeom prst="rect">
          <a:avLst/>
        </a:prstGeom>
      </xdr:spPr>
    </xdr:pic>
    <xdr:clientData/>
  </xdr:twoCellAnchor>
  <xdr:twoCellAnchor editAs="oneCell">
    <xdr:from>
      <xdr:col>25</xdr:col>
      <xdr:colOff>619125</xdr:colOff>
      <xdr:row>1</xdr:row>
      <xdr:rowOff>0</xdr:rowOff>
    </xdr:from>
    <xdr:to>
      <xdr:col>28</xdr:col>
      <xdr:colOff>529590</xdr:colOff>
      <xdr:row>8</xdr:row>
      <xdr:rowOff>110490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373475" y="123825"/>
          <a:ext cx="2053590" cy="1672590"/>
        </a:xfrm>
        <a:prstGeom prst="rect">
          <a:avLst/>
        </a:prstGeom>
      </xdr:spPr>
    </xdr:pic>
    <xdr:clientData/>
  </xdr:twoCellAnchor>
  <xdr:twoCellAnchor editAs="oneCell">
    <xdr:from>
      <xdr:col>25</xdr:col>
      <xdr:colOff>619125</xdr:colOff>
      <xdr:row>8</xdr:row>
      <xdr:rowOff>47625</xdr:rowOff>
    </xdr:from>
    <xdr:to>
      <xdr:col>28</xdr:col>
      <xdr:colOff>529590</xdr:colOff>
      <xdr:row>15</xdr:row>
      <xdr:rowOff>139065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373475" y="1771650"/>
          <a:ext cx="2053590" cy="1653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200025</xdr:colOff>
      <xdr:row>4</xdr:row>
      <xdr:rowOff>66675</xdr:rowOff>
    </xdr:from>
    <xdr:to>
      <xdr:col>26</xdr:col>
      <xdr:colOff>24150</xdr:colOff>
      <xdr:row>14</xdr:row>
      <xdr:rowOff>112871</xdr:rowOff>
    </xdr:to>
    <xdr:grpSp>
      <xdr:nvGrpSpPr>
        <xdr:cNvPr id="38" name="37 Grupo"/>
        <xdr:cNvGrpSpPr>
          <a:grpSpLocks noChangeAspect="1"/>
        </xdr:cNvGrpSpPr>
      </xdr:nvGrpSpPr>
      <xdr:grpSpPr>
        <a:xfrm>
          <a:off x="3667125" y="838200"/>
          <a:ext cx="1967250" cy="2922746"/>
          <a:chOff x="3924300" y="857250"/>
          <a:chExt cx="2070790" cy="3076575"/>
        </a:xfrm>
      </xdr:grpSpPr>
      <xdr:grpSp>
        <xdr:nvGrpSpPr>
          <xdr:cNvPr id="29" name="28 Grupo"/>
          <xdr:cNvGrpSpPr/>
        </xdr:nvGrpSpPr>
        <xdr:grpSpPr>
          <a:xfrm>
            <a:off x="3924300" y="857250"/>
            <a:ext cx="2070790" cy="3076575"/>
            <a:chOff x="3924300" y="857250"/>
            <a:chExt cx="2070790" cy="3076575"/>
          </a:xfrm>
        </xdr:grpSpPr>
        <xdr:grpSp>
          <xdr:nvGrpSpPr>
            <xdr:cNvPr id="3" name="2 Grupo"/>
            <xdr:cNvGrpSpPr/>
          </xdr:nvGrpSpPr>
          <xdr:grpSpPr>
            <a:xfrm>
              <a:off x="3924300" y="857250"/>
              <a:ext cx="2070790" cy="3076575"/>
              <a:chOff x="6172445" y="257175"/>
              <a:chExt cx="2070790" cy="3076575"/>
            </a:xfrm>
          </xdr:grpSpPr>
          <xdr:sp macro="" textlink="">
            <xdr:nvSpPr>
              <xdr:cNvPr id="5" name="4 Circular"/>
              <xdr:cNvSpPr/>
            </xdr:nvSpPr>
            <xdr:spPr>
              <a:xfrm rot="13065852">
                <a:off x="7937895" y="807768"/>
                <a:ext cx="305340" cy="312570"/>
              </a:xfrm>
              <a:prstGeom prst="pie">
                <a:avLst/>
              </a:prstGeom>
              <a:solidFill>
                <a:srgbClr val="00B0F0"/>
              </a:solidFill>
              <a:ln>
                <a:solidFill>
                  <a:srgbClr val="00B05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>
                  <a:solidFill>
                    <a:schemeClr val="tx1"/>
                  </a:solidFill>
                </a:endParaRPr>
              </a:p>
            </xdr:txBody>
          </xdr:sp>
          <xdr:sp macro="" textlink="">
            <xdr:nvSpPr>
              <xdr:cNvPr id="6" name="5 Flecha abajo"/>
              <xdr:cNvSpPr/>
            </xdr:nvSpPr>
            <xdr:spPr>
              <a:xfrm>
                <a:off x="6810620" y="2600325"/>
                <a:ext cx="628650" cy="733425"/>
              </a:xfrm>
              <a:prstGeom prst="downArrow">
                <a:avLst/>
              </a:prstGeom>
              <a:solidFill>
                <a:srgbClr val="FFC000"/>
              </a:solidFill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  <xdr:sp macro="" textlink="">
            <xdr:nvSpPr>
              <xdr:cNvPr id="7" name="6 Disco magnético"/>
              <xdr:cNvSpPr/>
            </xdr:nvSpPr>
            <xdr:spPr>
              <a:xfrm>
                <a:off x="6324845" y="1066800"/>
                <a:ext cx="1562100" cy="1552575"/>
              </a:xfrm>
              <a:prstGeom prst="flowChartMagneticDisk">
                <a:avLst/>
              </a:prstGeom>
              <a:solidFill>
                <a:srgbClr val="FFFF00"/>
              </a:solidFill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  <xdr:sp macro="" textlink="">
            <xdr:nvSpPr>
              <xdr:cNvPr id="8" name="7 Cara sonriente"/>
              <xdr:cNvSpPr/>
            </xdr:nvSpPr>
            <xdr:spPr>
              <a:xfrm>
                <a:off x="6172445" y="571500"/>
                <a:ext cx="1866900" cy="819150"/>
              </a:xfrm>
              <a:prstGeom prst="smileyFace">
                <a:avLst/>
              </a:prstGeom>
              <a:solidFill>
                <a:srgbClr val="FFFF00"/>
              </a:solidFill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  <xdr:sp macro="" textlink="">
            <xdr:nvSpPr>
              <xdr:cNvPr id="9" name="8 Nube"/>
              <xdr:cNvSpPr/>
            </xdr:nvSpPr>
            <xdr:spPr>
              <a:xfrm>
                <a:off x="6572250" y="257175"/>
                <a:ext cx="1076325" cy="504825"/>
              </a:xfrm>
              <a:prstGeom prst="cloud">
                <a:avLst/>
              </a:prstGeom>
              <a:solidFill>
                <a:srgbClr val="FFC000"/>
              </a:solidFill>
              <a:ln>
                <a:solidFill>
                  <a:srgbClr val="00B05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</xdr:grpSp>
        <xdr:sp macro="" textlink="">
          <xdr:nvSpPr>
            <xdr:cNvPr id="4" name="3 CuadroTexto"/>
            <xdr:cNvSpPr txBox="1"/>
          </xdr:nvSpPr>
          <xdr:spPr>
            <a:xfrm>
              <a:off x="4562231" y="2333625"/>
              <a:ext cx="571500" cy="4953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2000" b="1" baseline="0">
                  <a:solidFill>
                    <a:schemeClr val="tx1"/>
                  </a:solidFill>
                  <a:latin typeface="Algerian" panose="04020705040A02060702" pitchFamily="82" charset="0"/>
                </a:rPr>
                <a:t>TA</a:t>
              </a:r>
            </a:p>
            <a:p>
              <a:endParaRPr lang="es-AR" sz="1100"/>
            </a:p>
          </xdr:txBody>
        </xdr:sp>
      </xdr:grpSp>
      <xdr:sp macro="" textlink="">
        <xdr:nvSpPr>
          <xdr:cNvPr id="32" name="31 Anillo"/>
          <xdr:cNvSpPr/>
        </xdr:nvSpPr>
        <xdr:spPr>
          <a:xfrm>
            <a:off x="4943475" y="1323975"/>
            <a:ext cx="438150" cy="285750"/>
          </a:xfrm>
          <a:prstGeom prst="donut">
            <a:avLst>
              <a:gd name="adj" fmla="val 4776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26</xdr:col>
      <xdr:colOff>209550</xdr:colOff>
      <xdr:row>4</xdr:row>
      <xdr:rowOff>57150</xdr:rowOff>
    </xdr:from>
    <xdr:to>
      <xdr:col>29</xdr:col>
      <xdr:colOff>205603</xdr:colOff>
      <xdr:row>14</xdr:row>
      <xdr:rowOff>103346</xdr:rowOff>
    </xdr:to>
    <xdr:grpSp>
      <xdr:nvGrpSpPr>
        <xdr:cNvPr id="44" name="43 Grupo"/>
        <xdr:cNvGrpSpPr>
          <a:grpSpLocks noChangeAspect="1"/>
        </xdr:cNvGrpSpPr>
      </xdr:nvGrpSpPr>
      <xdr:grpSpPr>
        <a:xfrm>
          <a:off x="5819775" y="828675"/>
          <a:ext cx="2139178" cy="2922746"/>
          <a:chOff x="6162675" y="838200"/>
          <a:chExt cx="2251767" cy="3076575"/>
        </a:xfrm>
      </xdr:grpSpPr>
      <xdr:grpSp>
        <xdr:nvGrpSpPr>
          <xdr:cNvPr id="10" name="9 Grupo"/>
          <xdr:cNvGrpSpPr/>
        </xdr:nvGrpSpPr>
        <xdr:grpSpPr>
          <a:xfrm>
            <a:off x="6162675" y="838200"/>
            <a:ext cx="2251767" cy="3076575"/>
            <a:chOff x="2952748" y="171450"/>
            <a:chExt cx="2251767" cy="3076575"/>
          </a:xfrm>
        </xdr:grpSpPr>
        <xdr:grpSp>
          <xdr:nvGrpSpPr>
            <xdr:cNvPr id="11" name="10 Grupo"/>
            <xdr:cNvGrpSpPr/>
          </xdr:nvGrpSpPr>
          <xdr:grpSpPr>
            <a:xfrm>
              <a:off x="2952748" y="171450"/>
              <a:ext cx="2251767" cy="3076575"/>
              <a:chOff x="171448" y="285750"/>
              <a:chExt cx="2251767" cy="3076575"/>
            </a:xfrm>
          </xdr:grpSpPr>
          <xdr:sp macro="" textlink="">
            <xdr:nvSpPr>
              <xdr:cNvPr id="13" name="12 Circular"/>
              <xdr:cNvSpPr/>
            </xdr:nvSpPr>
            <xdr:spPr>
              <a:xfrm rot="2469330">
                <a:off x="171448" y="853830"/>
                <a:ext cx="276716" cy="302113"/>
              </a:xfrm>
              <a:prstGeom prst="pie">
                <a:avLst/>
              </a:prstGeom>
              <a:solidFill>
                <a:srgbClr val="00B0F0"/>
              </a:solidFill>
              <a:ln>
                <a:solidFill>
                  <a:srgbClr val="00B05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>
                  <a:solidFill>
                    <a:schemeClr val="tx1"/>
                  </a:solidFill>
                </a:endParaRPr>
              </a:p>
            </xdr:txBody>
          </xdr:sp>
          <xdr:sp macro="" textlink="">
            <xdr:nvSpPr>
              <xdr:cNvPr id="14" name="13 Circular"/>
              <xdr:cNvSpPr/>
            </xdr:nvSpPr>
            <xdr:spPr>
              <a:xfrm rot="13065852">
                <a:off x="2117875" y="836343"/>
                <a:ext cx="305340" cy="312570"/>
              </a:xfrm>
              <a:prstGeom prst="pie">
                <a:avLst/>
              </a:prstGeom>
              <a:solidFill>
                <a:srgbClr val="00B0F0"/>
              </a:solidFill>
              <a:ln>
                <a:solidFill>
                  <a:srgbClr val="00B05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>
                  <a:solidFill>
                    <a:schemeClr val="tx1"/>
                  </a:solidFill>
                </a:endParaRPr>
              </a:p>
            </xdr:txBody>
          </xdr:sp>
          <xdr:sp macro="" textlink="">
            <xdr:nvSpPr>
              <xdr:cNvPr id="15" name="14 Flecha abajo"/>
              <xdr:cNvSpPr/>
            </xdr:nvSpPr>
            <xdr:spPr>
              <a:xfrm>
                <a:off x="990600" y="2628900"/>
                <a:ext cx="628650" cy="733425"/>
              </a:xfrm>
              <a:prstGeom prst="downArrow">
                <a:avLst/>
              </a:prstGeom>
              <a:solidFill>
                <a:srgbClr val="FFC000"/>
              </a:solidFill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  <xdr:sp macro="" textlink="">
            <xdr:nvSpPr>
              <xdr:cNvPr id="16" name="15 Disco magnético"/>
              <xdr:cNvSpPr/>
            </xdr:nvSpPr>
            <xdr:spPr>
              <a:xfrm>
                <a:off x="504825" y="1095375"/>
                <a:ext cx="1562100" cy="1552575"/>
              </a:xfrm>
              <a:prstGeom prst="flowChartMagneticDisk">
                <a:avLst/>
              </a:prstGeom>
              <a:solidFill>
                <a:srgbClr val="FFC000"/>
              </a:solidFill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  <xdr:sp macro="" textlink="">
            <xdr:nvSpPr>
              <xdr:cNvPr id="17" name="16 Cara sonriente"/>
              <xdr:cNvSpPr/>
            </xdr:nvSpPr>
            <xdr:spPr>
              <a:xfrm>
                <a:off x="352425" y="600075"/>
                <a:ext cx="1866900" cy="819150"/>
              </a:xfrm>
              <a:prstGeom prst="smileyFace">
                <a:avLst/>
              </a:prstGeom>
              <a:solidFill>
                <a:srgbClr val="FFFF00"/>
              </a:solidFill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  <xdr:sp macro="" textlink="">
            <xdr:nvSpPr>
              <xdr:cNvPr id="18" name="17 Nube"/>
              <xdr:cNvSpPr/>
            </xdr:nvSpPr>
            <xdr:spPr>
              <a:xfrm>
                <a:off x="742950" y="285750"/>
                <a:ext cx="1076325" cy="504825"/>
              </a:xfrm>
              <a:prstGeom prst="cloud">
                <a:avLst/>
              </a:prstGeom>
              <a:solidFill>
                <a:srgbClr val="FFC000"/>
              </a:solidFill>
              <a:ln>
                <a:solidFill>
                  <a:srgbClr val="00B05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</xdr:grpSp>
        <xdr:sp macro="" textlink="">
          <xdr:nvSpPr>
            <xdr:cNvPr id="12" name="11 CuadroTexto"/>
            <xdr:cNvSpPr txBox="1"/>
          </xdr:nvSpPr>
          <xdr:spPr>
            <a:xfrm>
              <a:off x="3810000" y="1676400"/>
              <a:ext cx="571500" cy="4953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2000" b="1" baseline="0">
                  <a:solidFill>
                    <a:schemeClr val="tx1"/>
                  </a:solidFill>
                  <a:latin typeface="Algerian" panose="04020705040A02060702" pitchFamily="82" charset="0"/>
                </a:rPr>
                <a:t>TE</a:t>
              </a:r>
            </a:p>
            <a:p>
              <a:endParaRPr lang="es-AR" sz="1100"/>
            </a:p>
          </xdr:txBody>
        </xdr:sp>
      </xdr:grpSp>
      <xdr:grpSp>
        <xdr:nvGrpSpPr>
          <xdr:cNvPr id="35" name="34 Grupo"/>
          <xdr:cNvGrpSpPr/>
        </xdr:nvGrpSpPr>
        <xdr:grpSpPr>
          <a:xfrm>
            <a:off x="6753226" y="1304926"/>
            <a:ext cx="1047750" cy="285750"/>
            <a:chOff x="6753226" y="1304926"/>
            <a:chExt cx="1047750" cy="285750"/>
          </a:xfrm>
        </xdr:grpSpPr>
        <xdr:sp macro="" textlink="">
          <xdr:nvSpPr>
            <xdr:cNvPr id="30" name="29 Anillo"/>
            <xdr:cNvSpPr/>
          </xdr:nvSpPr>
          <xdr:spPr>
            <a:xfrm>
              <a:off x="6753226" y="1304926"/>
              <a:ext cx="438150" cy="285750"/>
            </a:xfrm>
            <a:prstGeom prst="donut">
              <a:avLst>
                <a:gd name="adj" fmla="val 4776"/>
              </a:avLst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AR" sz="1100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31" name="30 Anillo"/>
            <xdr:cNvSpPr/>
          </xdr:nvSpPr>
          <xdr:spPr>
            <a:xfrm>
              <a:off x="7362826" y="1304926"/>
              <a:ext cx="438150" cy="285750"/>
            </a:xfrm>
            <a:prstGeom prst="donut">
              <a:avLst>
                <a:gd name="adj" fmla="val 4776"/>
              </a:avLst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AR" sz="1100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34" name="33 Rectángulo"/>
            <xdr:cNvSpPr/>
          </xdr:nvSpPr>
          <xdr:spPr>
            <a:xfrm>
              <a:off x="7181851" y="1419225"/>
              <a:ext cx="161924" cy="47625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AR" sz="1100"/>
            </a:p>
          </xdr:txBody>
        </xdr:sp>
      </xdr:grpSp>
    </xdr:grpSp>
    <xdr:clientData/>
  </xdr:twoCellAnchor>
  <xdr:twoCellAnchor>
    <xdr:from>
      <xdr:col>29</xdr:col>
      <xdr:colOff>352427</xdr:colOff>
      <xdr:row>4</xdr:row>
      <xdr:rowOff>57150</xdr:rowOff>
    </xdr:from>
    <xdr:to>
      <xdr:col>32</xdr:col>
      <xdr:colOff>363649</xdr:colOff>
      <xdr:row>14</xdr:row>
      <xdr:rowOff>49054</xdr:rowOff>
    </xdr:to>
    <xdr:grpSp>
      <xdr:nvGrpSpPr>
        <xdr:cNvPr id="43" name="42 Grupo"/>
        <xdr:cNvGrpSpPr>
          <a:grpSpLocks noChangeAspect="1"/>
        </xdr:cNvGrpSpPr>
      </xdr:nvGrpSpPr>
      <xdr:grpSpPr>
        <a:xfrm>
          <a:off x="8105777" y="828675"/>
          <a:ext cx="2154347" cy="2868454"/>
          <a:chOff x="8591550" y="876300"/>
          <a:chExt cx="2267734" cy="3019425"/>
        </a:xfrm>
      </xdr:grpSpPr>
      <xdr:grpSp>
        <xdr:nvGrpSpPr>
          <xdr:cNvPr id="19" name="18 Grupo"/>
          <xdr:cNvGrpSpPr/>
        </xdr:nvGrpSpPr>
        <xdr:grpSpPr>
          <a:xfrm>
            <a:off x="8591550" y="876300"/>
            <a:ext cx="2267734" cy="3019425"/>
            <a:chOff x="5571880" y="161925"/>
            <a:chExt cx="2267734" cy="3019425"/>
          </a:xfrm>
        </xdr:grpSpPr>
        <xdr:grpSp>
          <xdr:nvGrpSpPr>
            <xdr:cNvPr id="20" name="19 Grupo"/>
            <xdr:cNvGrpSpPr/>
          </xdr:nvGrpSpPr>
          <xdr:grpSpPr>
            <a:xfrm>
              <a:off x="5571880" y="161925"/>
              <a:ext cx="2267734" cy="3019425"/>
              <a:chOff x="2990605" y="295275"/>
              <a:chExt cx="2267734" cy="3019425"/>
            </a:xfrm>
          </xdr:grpSpPr>
          <xdr:sp macro="" textlink="">
            <xdr:nvSpPr>
              <xdr:cNvPr id="22" name="21 Circular"/>
              <xdr:cNvSpPr/>
            </xdr:nvSpPr>
            <xdr:spPr>
              <a:xfrm rot="13065852">
                <a:off x="4952999" y="857250"/>
                <a:ext cx="305340" cy="312570"/>
              </a:xfrm>
              <a:prstGeom prst="pie">
                <a:avLst/>
              </a:prstGeom>
              <a:solidFill>
                <a:srgbClr val="00B0F0"/>
              </a:solidFill>
              <a:ln>
                <a:solidFill>
                  <a:srgbClr val="00B05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>
                  <a:solidFill>
                    <a:schemeClr val="tx1"/>
                  </a:solidFill>
                </a:endParaRPr>
              </a:p>
            </xdr:txBody>
          </xdr:sp>
          <xdr:sp macro="" textlink="">
            <xdr:nvSpPr>
              <xdr:cNvPr id="23" name="22 Circular"/>
              <xdr:cNvSpPr/>
            </xdr:nvSpPr>
            <xdr:spPr>
              <a:xfrm rot="2469330">
                <a:off x="2990605" y="853830"/>
                <a:ext cx="276716" cy="302113"/>
              </a:xfrm>
              <a:prstGeom prst="pie">
                <a:avLst/>
              </a:prstGeom>
              <a:solidFill>
                <a:srgbClr val="00B0F0"/>
              </a:solidFill>
              <a:ln>
                <a:solidFill>
                  <a:srgbClr val="00B05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>
                  <a:solidFill>
                    <a:schemeClr val="tx1"/>
                  </a:solidFill>
                </a:endParaRPr>
              </a:p>
            </xdr:txBody>
          </xdr:sp>
          <xdr:sp macro="" textlink="">
            <xdr:nvSpPr>
              <xdr:cNvPr id="24" name="23 Flecha abajo"/>
              <xdr:cNvSpPr/>
            </xdr:nvSpPr>
            <xdr:spPr>
              <a:xfrm>
                <a:off x="4181720" y="2581275"/>
                <a:ext cx="628650" cy="733425"/>
              </a:xfrm>
              <a:prstGeom prst="downArrow">
                <a:avLst/>
              </a:prstGeom>
              <a:solidFill>
                <a:srgbClr val="FFC000"/>
              </a:solidFill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  <xdr:sp macro="" textlink="">
            <xdr:nvSpPr>
              <xdr:cNvPr id="25" name="24 Flecha abajo"/>
              <xdr:cNvSpPr/>
            </xdr:nvSpPr>
            <xdr:spPr>
              <a:xfrm>
                <a:off x="3467345" y="2581275"/>
                <a:ext cx="628650" cy="733425"/>
              </a:xfrm>
              <a:prstGeom prst="downArrow">
                <a:avLst/>
              </a:prstGeom>
              <a:solidFill>
                <a:srgbClr val="FFC000"/>
              </a:solidFill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  <xdr:sp macro="" textlink="">
            <xdr:nvSpPr>
              <xdr:cNvPr id="26" name="25 Disco magnético"/>
              <xdr:cNvSpPr/>
            </xdr:nvSpPr>
            <xdr:spPr>
              <a:xfrm>
                <a:off x="3333995" y="1104900"/>
                <a:ext cx="1562100" cy="1552575"/>
              </a:xfrm>
              <a:prstGeom prst="flowChartMagneticDisk">
                <a:avLst/>
              </a:prstGeom>
              <a:solidFill>
                <a:srgbClr val="FFC000"/>
              </a:solidFill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  <xdr:sp macro="" textlink="">
            <xdr:nvSpPr>
              <xdr:cNvPr id="27" name="26 Cara sonriente"/>
              <xdr:cNvSpPr/>
            </xdr:nvSpPr>
            <xdr:spPr>
              <a:xfrm>
                <a:off x="3181595" y="609600"/>
                <a:ext cx="1866900" cy="819150"/>
              </a:xfrm>
              <a:prstGeom prst="smileyFace">
                <a:avLst>
                  <a:gd name="adj" fmla="val -4653"/>
                </a:avLst>
              </a:prstGeom>
              <a:solidFill>
                <a:srgbClr val="FFFF00"/>
              </a:solidFill>
              <a:ln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  <xdr:sp macro="" textlink="">
            <xdr:nvSpPr>
              <xdr:cNvPr id="28" name="27 Nube"/>
              <xdr:cNvSpPr/>
            </xdr:nvSpPr>
            <xdr:spPr>
              <a:xfrm>
                <a:off x="3572120" y="295275"/>
                <a:ext cx="1076325" cy="504825"/>
              </a:xfrm>
              <a:prstGeom prst="cloud">
                <a:avLst/>
              </a:prstGeom>
              <a:solidFill>
                <a:srgbClr val="FFFF00"/>
              </a:solidFill>
              <a:ln>
                <a:solidFill>
                  <a:srgbClr val="00B05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AR" sz="1100"/>
              </a:p>
            </xdr:txBody>
          </xdr:sp>
        </xdr:grpSp>
        <xdr:sp macro="" textlink="">
          <xdr:nvSpPr>
            <xdr:cNvPr id="21" name="20 CuadroTexto"/>
            <xdr:cNvSpPr txBox="1"/>
          </xdr:nvSpPr>
          <xdr:spPr>
            <a:xfrm>
              <a:off x="6496050" y="1666875"/>
              <a:ext cx="571500" cy="4953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2000" b="1" baseline="0">
                  <a:solidFill>
                    <a:srgbClr val="FF0000"/>
                  </a:solidFill>
                  <a:latin typeface="Algerian" panose="04020705040A02060702" pitchFamily="82" charset="0"/>
                </a:rPr>
                <a:t>TI</a:t>
              </a:r>
            </a:p>
            <a:p>
              <a:endParaRPr lang="es-AR" sz="1100"/>
            </a:p>
          </xdr:txBody>
        </xdr:sp>
      </xdr:grpSp>
      <xdr:grpSp>
        <xdr:nvGrpSpPr>
          <xdr:cNvPr id="39" name="38 Grupo"/>
          <xdr:cNvGrpSpPr/>
        </xdr:nvGrpSpPr>
        <xdr:grpSpPr>
          <a:xfrm>
            <a:off x="9191626" y="1333501"/>
            <a:ext cx="1047750" cy="285750"/>
            <a:chOff x="6753226" y="1304926"/>
            <a:chExt cx="1047750" cy="285750"/>
          </a:xfrm>
        </xdr:grpSpPr>
        <xdr:sp macro="" textlink="">
          <xdr:nvSpPr>
            <xdr:cNvPr id="40" name="39 Anillo"/>
            <xdr:cNvSpPr/>
          </xdr:nvSpPr>
          <xdr:spPr>
            <a:xfrm>
              <a:off x="6753226" y="1304926"/>
              <a:ext cx="438150" cy="285750"/>
            </a:xfrm>
            <a:prstGeom prst="donut">
              <a:avLst>
                <a:gd name="adj" fmla="val 4776"/>
              </a:avLst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AR" sz="1100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41" name="40 Anillo"/>
            <xdr:cNvSpPr/>
          </xdr:nvSpPr>
          <xdr:spPr>
            <a:xfrm>
              <a:off x="7362826" y="1304926"/>
              <a:ext cx="438150" cy="285750"/>
            </a:xfrm>
            <a:prstGeom prst="donut">
              <a:avLst>
                <a:gd name="adj" fmla="val 4776"/>
              </a:avLst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AR" sz="1100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42" name="41 Rectángulo"/>
            <xdr:cNvSpPr/>
          </xdr:nvSpPr>
          <xdr:spPr>
            <a:xfrm>
              <a:off x="7181851" y="1419225"/>
              <a:ext cx="161924" cy="47625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AR" sz="1100"/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95250</xdr:colOff>
      <xdr:row>4</xdr:row>
      <xdr:rowOff>0</xdr:rowOff>
    </xdr:from>
    <xdr:to>
      <xdr:col>28</xdr:col>
      <xdr:colOff>142875</xdr:colOff>
      <xdr:row>21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96900" y="809625"/>
          <a:ext cx="4381500" cy="3952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C3" sqref="C3:F3"/>
    </sheetView>
  </sheetViews>
  <sheetFormatPr baseColWidth="10" defaultRowHeight="15" x14ac:dyDescent="0.25"/>
  <cols>
    <col min="1" max="1" width="1.7109375" customWidth="1"/>
    <col min="2" max="2" width="9.7109375" customWidth="1"/>
    <col min="3" max="4" width="9.7109375" style="2" customWidth="1"/>
    <col min="5" max="6" width="9.7109375" style="1" customWidth="1"/>
    <col min="7" max="7" width="8.7109375" style="1" customWidth="1"/>
    <col min="8" max="8" width="8.7109375" customWidth="1"/>
    <col min="9" max="11" width="2.7109375" style="3" customWidth="1"/>
    <col min="12" max="16" width="2.7109375" customWidth="1"/>
    <col min="17" max="17" width="8.7109375" customWidth="1"/>
    <col min="18" max="18" width="1.7109375" customWidth="1"/>
    <col min="19" max="21" width="10.7109375" customWidth="1"/>
    <col min="22" max="22" width="1.7109375" customWidth="1"/>
    <col min="23" max="26" width="10.7109375" customWidth="1"/>
  </cols>
  <sheetData>
    <row r="1" spans="1:22" ht="9.9499999999999993" customHeight="1" x14ac:dyDescent="0.25">
      <c r="A1" s="8"/>
      <c r="B1" s="10"/>
      <c r="C1" s="18"/>
      <c r="D1" s="18"/>
      <c r="E1" s="10"/>
      <c r="F1" s="10"/>
      <c r="G1" s="10"/>
      <c r="H1" s="8"/>
      <c r="I1" s="9"/>
      <c r="J1" s="9"/>
      <c r="K1" s="9"/>
      <c r="L1" s="8"/>
      <c r="M1" s="8"/>
      <c r="N1" s="8"/>
      <c r="O1" s="8"/>
      <c r="P1" s="8"/>
      <c r="Q1" s="8"/>
      <c r="R1" s="8"/>
      <c r="S1" s="11"/>
      <c r="T1" s="11"/>
      <c r="U1" s="76"/>
      <c r="V1" s="11"/>
    </row>
    <row r="2" spans="1:22" ht="9.9499999999999993" customHeight="1" thickBot="1" x14ac:dyDescent="0.3">
      <c r="A2" s="8"/>
      <c r="B2" s="4"/>
      <c r="C2" s="7"/>
      <c r="D2" s="7"/>
      <c r="E2" s="4"/>
      <c r="F2" s="4"/>
      <c r="G2" s="4"/>
      <c r="H2" s="5"/>
      <c r="I2" s="6"/>
      <c r="J2" s="6"/>
      <c r="K2" s="6"/>
      <c r="L2" s="5"/>
      <c r="M2" s="5"/>
      <c r="N2" s="5"/>
      <c r="O2" s="5"/>
      <c r="P2" s="5"/>
      <c r="Q2" s="5"/>
      <c r="R2" s="8"/>
      <c r="S2" s="11"/>
      <c r="T2" s="11"/>
      <c r="U2" s="76"/>
      <c r="V2" s="11"/>
    </row>
    <row r="3" spans="1:22" ht="20.100000000000001" customHeight="1" thickTop="1" thickBot="1" x14ac:dyDescent="0.3">
      <c r="A3" s="8"/>
      <c r="B3" s="19" t="s">
        <v>1</v>
      </c>
      <c r="C3" s="291"/>
      <c r="D3" s="292"/>
      <c r="E3" s="292"/>
      <c r="F3" s="293"/>
      <c r="G3" s="4"/>
      <c r="H3" s="25" t="s">
        <v>4</v>
      </c>
      <c r="I3" s="90"/>
      <c r="J3" s="90"/>
      <c r="K3" s="90"/>
      <c r="L3" s="90"/>
      <c r="M3" s="90"/>
      <c r="N3" s="90"/>
      <c r="O3" s="90"/>
      <c r="P3" s="90"/>
      <c r="Q3" s="5"/>
      <c r="R3" s="8"/>
      <c r="S3" s="11"/>
      <c r="T3" s="11"/>
      <c r="U3" s="76"/>
      <c r="V3" s="11"/>
    </row>
    <row r="4" spans="1:22" ht="20.100000000000001" customHeight="1" thickTop="1" thickBot="1" x14ac:dyDescent="0.3">
      <c r="A4" s="8"/>
      <c r="B4" s="19" t="s">
        <v>2</v>
      </c>
      <c r="C4" s="291"/>
      <c r="D4" s="292"/>
      <c r="E4" s="292"/>
      <c r="F4" s="293"/>
      <c r="G4" s="13"/>
      <c r="H4" s="5"/>
      <c r="I4" s="6"/>
      <c r="J4" s="6"/>
      <c r="K4" s="6"/>
      <c r="L4" s="5"/>
      <c r="M4" s="5"/>
      <c r="N4" s="5"/>
      <c r="O4" s="5"/>
      <c r="P4" s="5"/>
      <c r="Q4" s="5"/>
      <c r="R4" s="8"/>
      <c r="S4" s="11"/>
      <c r="T4" s="11"/>
      <c r="U4" s="76"/>
      <c r="V4" s="11"/>
    </row>
    <row r="5" spans="1:22" ht="9.9499999999999993" customHeight="1" thickTop="1" x14ac:dyDescent="0.25">
      <c r="A5" s="8"/>
      <c r="B5" s="4"/>
      <c r="C5" s="7"/>
      <c r="D5" s="7"/>
      <c r="E5" s="14"/>
      <c r="F5" s="15"/>
      <c r="G5" s="17"/>
      <c r="H5" s="5"/>
      <c r="I5" s="16"/>
      <c r="J5" s="16"/>
      <c r="K5" s="16"/>
      <c r="L5" s="5"/>
      <c r="M5" s="5"/>
      <c r="N5" s="5"/>
      <c r="O5" s="5"/>
      <c r="P5" s="5"/>
      <c r="Q5" s="5"/>
      <c r="R5" s="8"/>
      <c r="S5" s="11"/>
      <c r="T5" s="11"/>
      <c r="U5" s="76"/>
      <c r="V5" s="11"/>
    </row>
    <row r="6" spans="1:22" ht="9.9499999999999993" customHeight="1" x14ac:dyDescent="0.25">
      <c r="A6" s="8"/>
      <c r="B6" s="10"/>
      <c r="C6" s="18"/>
      <c r="D6" s="18"/>
      <c r="E6" s="21"/>
      <c r="F6" s="22"/>
      <c r="G6" s="23"/>
      <c r="H6" s="8"/>
      <c r="I6" s="20"/>
      <c r="J6" s="20"/>
      <c r="K6" s="20"/>
      <c r="L6" s="8"/>
      <c r="M6" s="8"/>
      <c r="N6" s="8"/>
      <c r="O6" s="8"/>
      <c r="P6" s="8"/>
      <c r="Q6" s="8"/>
      <c r="R6" s="8"/>
      <c r="S6" s="11"/>
      <c r="T6" s="11"/>
      <c r="U6" s="76"/>
      <c r="V6" s="11"/>
    </row>
    <row r="7" spans="1:22" ht="15" customHeight="1" x14ac:dyDescent="0.25">
      <c r="A7" s="11"/>
      <c r="B7" s="11"/>
      <c r="C7" s="45"/>
      <c r="D7" s="45"/>
      <c r="E7" s="46"/>
      <c r="F7" s="46"/>
      <c r="G7" s="46"/>
      <c r="H7" s="11"/>
      <c r="I7" s="47"/>
      <c r="J7" s="47"/>
      <c r="K7" s="47"/>
      <c r="L7" s="11"/>
      <c r="M7" s="11"/>
      <c r="N7" s="11"/>
      <c r="O7" s="11"/>
      <c r="P7" s="11"/>
      <c r="Q7" s="11"/>
      <c r="R7" s="11"/>
      <c r="S7" s="11"/>
      <c r="T7" s="11"/>
      <c r="U7" s="76"/>
      <c r="V7" s="11"/>
    </row>
    <row r="8" spans="1:22" ht="15" customHeight="1" x14ac:dyDescent="0.25">
      <c r="A8" s="11"/>
      <c r="B8" s="48" t="s">
        <v>7</v>
      </c>
      <c r="C8" s="45"/>
      <c r="D8" s="45"/>
      <c r="E8" s="46"/>
      <c r="F8" s="46"/>
      <c r="G8" s="46"/>
      <c r="H8" s="11"/>
      <c r="I8" s="47"/>
      <c r="J8" s="47"/>
      <c r="K8" s="47"/>
      <c r="L8" s="11"/>
      <c r="M8" s="11"/>
      <c r="N8" s="11"/>
      <c r="O8" s="11"/>
      <c r="P8" s="11"/>
      <c r="Q8" s="11"/>
      <c r="R8" s="11"/>
      <c r="S8" s="11"/>
      <c r="T8" s="11"/>
      <c r="U8" s="76"/>
      <c r="V8" s="11"/>
    </row>
    <row r="9" spans="1:22" ht="15" customHeight="1" x14ac:dyDescent="0.25">
      <c r="A9" s="11"/>
      <c r="B9" s="11"/>
      <c r="C9" s="45"/>
      <c r="D9" s="45"/>
      <c r="E9" s="46"/>
      <c r="F9" s="46"/>
      <c r="G9" s="46"/>
      <c r="H9" s="11"/>
      <c r="I9" s="47"/>
      <c r="J9" s="47"/>
      <c r="K9" s="47"/>
      <c r="L9" s="11"/>
      <c r="M9" s="11"/>
      <c r="N9" s="11"/>
      <c r="O9" s="11"/>
      <c r="P9" s="11"/>
      <c r="Q9" s="11"/>
      <c r="R9" s="11"/>
      <c r="S9" s="11"/>
      <c r="T9" s="11"/>
      <c r="U9" s="76"/>
      <c r="V9" s="11"/>
    </row>
    <row r="10" spans="1:22" ht="15" customHeight="1" x14ac:dyDescent="0.25">
      <c r="A10" s="11"/>
      <c r="B10" s="48" t="s">
        <v>26</v>
      </c>
      <c r="C10" s="45"/>
      <c r="D10" s="45"/>
      <c r="E10" s="46"/>
      <c r="F10" s="46"/>
      <c r="G10" s="46"/>
      <c r="H10" s="11"/>
      <c r="I10" s="47"/>
      <c r="J10" s="47"/>
      <c r="K10" s="47"/>
      <c r="L10" s="11"/>
      <c r="M10" s="11"/>
      <c r="N10" s="11"/>
      <c r="O10" s="11"/>
      <c r="P10" s="11"/>
      <c r="Q10" s="11"/>
      <c r="R10" s="11"/>
      <c r="S10" s="11"/>
      <c r="T10" s="11"/>
      <c r="U10" s="76"/>
      <c r="V10" s="11"/>
    </row>
    <row r="11" spans="1:22" ht="15" customHeight="1" thickBot="1" x14ac:dyDescent="0.3">
      <c r="A11" s="72"/>
      <c r="B11" s="72"/>
      <c r="C11" s="73"/>
      <c r="D11" s="73"/>
      <c r="E11" s="74"/>
      <c r="F11" s="74"/>
      <c r="G11" s="74"/>
      <c r="H11" s="72"/>
      <c r="I11" s="75"/>
      <c r="J11" s="75"/>
      <c r="K11" s="75"/>
      <c r="L11" s="72"/>
      <c r="M11" s="72"/>
      <c r="N11" s="72"/>
      <c r="O11" s="72"/>
      <c r="P11" s="72"/>
      <c r="Q11" s="72"/>
      <c r="R11" s="72"/>
      <c r="S11" s="72"/>
      <c r="T11" s="72"/>
      <c r="U11" s="77"/>
      <c r="V11" s="11"/>
    </row>
    <row r="12" spans="1:22" ht="15" customHeight="1" thickTop="1" x14ac:dyDescent="0.25">
      <c r="A12" s="11"/>
      <c r="B12" s="11"/>
      <c r="C12" s="45"/>
      <c r="D12" s="45"/>
      <c r="E12" s="46"/>
      <c r="F12" s="46"/>
      <c r="G12" s="46"/>
      <c r="H12" s="11"/>
      <c r="I12" s="47"/>
      <c r="J12" s="47"/>
      <c r="K12" s="47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15" customHeight="1" x14ac:dyDescent="0.25">
      <c r="A13" s="8"/>
      <c r="B13" s="8"/>
      <c r="C13" s="18"/>
      <c r="D13" s="18"/>
      <c r="E13" s="10"/>
      <c r="F13" s="10"/>
      <c r="G13" s="10"/>
      <c r="H13" s="8"/>
      <c r="I13" s="9"/>
      <c r="J13" s="9"/>
      <c r="K13" s="9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</sheetData>
  <mergeCells count="2">
    <mergeCell ref="C3:F3"/>
    <mergeCell ref="C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0"/>
  <sheetViews>
    <sheetView workbookViewId="0">
      <selection activeCell="AG11" sqref="AG11"/>
    </sheetView>
  </sheetViews>
  <sheetFormatPr baseColWidth="10" defaultRowHeight="15" x14ac:dyDescent="0.25"/>
  <cols>
    <col min="1" max="1" width="1.7109375" customWidth="1"/>
    <col min="2" max="2" width="6.7109375" hidden="1" customWidth="1"/>
    <col min="3" max="7" width="9.7109375" hidden="1" customWidth="1"/>
    <col min="8" max="10" width="10.7109375" hidden="1" customWidth="1"/>
    <col min="11" max="13" width="7.7109375" hidden="1" customWidth="1"/>
    <col min="14" max="18" width="9.7109375" hidden="1" customWidth="1"/>
    <col min="19" max="19" width="10.7109375" hidden="1" customWidth="1"/>
    <col min="20" max="20" width="4.7109375" customWidth="1"/>
    <col min="21" max="26" width="7.7109375" customWidth="1"/>
    <col min="27" max="27" width="8.7109375" customWidth="1"/>
    <col min="28" max="29" width="7.7109375" customWidth="1"/>
    <col min="30" max="30" width="8.7109375" customWidth="1"/>
    <col min="31" max="34" width="9.7109375" customWidth="1"/>
    <col min="45" max="47" width="10.7109375" customWidth="1"/>
    <col min="48" max="48" width="2.7109375" customWidth="1"/>
  </cols>
  <sheetData>
    <row r="1" spans="1:47" ht="9.9499999999999993" customHeight="1" x14ac:dyDescent="0.25">
      <c r="A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</row>
    <row r="2" spans="1:47" ht="18" customHeight="1" x14ac:dyDescent="0.25">
      <c r="A2" s="11"/>
      <c r="T2" s="44" t="s">
        <v>70</v>
      </c>
      <c r="U2" s="43" t="s">
        <v>40</v>
      </c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5"/>
      <c r="AT2" s="5"/>
      <c r="AU2" s="5"/>
    </row>
    <row r="3" spans="1:47" ht="18" customHeight="1" x14ac:dyDescent="0.25">
      <c r="A3" s="11"/>
      <c r="T3" s="11"/>
      <c r="U3" s="43" t="s">
        <v>66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5"/>
      <c r="AT3" s="5"/>
      <c r="AU3" s="5"/>
    </row>
    <row r="4" spans="1:47" ht="18" customHeight="1" x14ac:dyDescent="0.25">
      <c r="A4" s="11"/>
      <c r="B4" s="3"/>
      <c r="T4" s="11"/>
      <c r="U4" s="11"/>
      <c r="V4" s="43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5"/>
      <c r="AT4" s="5"/>
      <c r="AU4" s="5"/>
    </row>
    <row r="5" spans="1:47" ht="18" customHeight="1" thickBot="1" x14ac:dyDescent="0.3">
      <c r="A5" s="11"/>
      <c r="B5" s="3"/>
      <c r="C5" s="3" t="s">
        <v>41</v>
      </c>
      <c r="D5" s="3" t="s">
        <v>42</v>
      </c>
      <c r="E5" s="3" t="s">
        <v>43</v>
      </c>
      <c r="F5" s="3" t="s">
        <v>44</v>
      </c>
      <c r="G5" s="3" t="s">
        <v>45</v>
      </c>
      <c r="H5" s="3" t="s">
        <v>28</v>
      </c>
      <c r="I5" s="3" t="s">
        <v>29</v>
      </c>
      <c r="J5" s="3" t="s">
        <v>30</v>
      </c>
      <c r="K5" s="3" t="s">
        <v>31</v>
      </c>
      <c r="L5" s="3" t="s">
        <v>32</v>
      </c>
      <c r="M5" s="3" t="s">
        <v>33</v>
      </c>
      <c r="N5" s="3" t="s">
        <v>41</v>
      </c>
      <c r="O5" s="3" t="s">
        <v>42</v>
      </c>
      <c r="P5" s="3" t="s">
        <v>43</v>
      </c>
      <c r="Q5" s="3" t="s">
        <v>44</v>
      </c>
      <c r="R5" s="3" t="s">
        <v>45</v>
      </c>
      <c r="T5" s="5"/>
      <c r="U5" s="17" t="str">
        <f>IF(COUNT(Alumno!$P3)=0,CHAR(32),"Trat 1")</f>
        <v xml:space="preserve"> </v>
      </c>
      <c r="V5" s="17" t="str">
        <f>IF(COUNT(Alumno!$P3)=0,CHAR(32),"Trat 2")</f>
        <v xml:space="preserve"> </v>
      </c>
      <c r="W5" s="17" t="str">
        <f>IF(COUNT(Alumno!$P3)=0,CHAR(32),"Trat 3")</f>
        <v xml:space="preserve"> </v>
      </c>
      <c r="X5" s="17" t="str">
        <f>IF(COUNT(Alumno!$P3)=0,CHAR(32),"Trat 4")</f>
        <v xml:space="preserve"> </v>
      </c>
      <c r="Y5" s="17" t="str">
        <f>IF(COUNT(Alumno!P3)=0,CHAR(32),IF(Alumno!P3&lt;5,"Trat 5",CHAR(32)))</f>
        <v xml:space="preserve"> </v>
      </c>
      <c r="Z5" s="78"/>
      <c r="AA5" s="296" t="s">
        <v>55</v>
      </c>
      <c r="AB5" s="297"/>
      <c r="AC5" s="11"/>
      <c r="AD5" s="11"/>
      <c r="AE5" s="11"/>
      <c r="AF5" s="11"/>
      <c r="AG5" s="11"/>
      <c r="AH5" s="11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5"/>
      <c r="AT5" s="5"/>
      <c r="AU5" s="5"/>
    </row>
    <row r="6" spans="1:47" ht="18" customHeight="1" thickBot="1" x14ac:dyDescent="0.3">
      <c r="A6" s="11"/>
      <c r="B6" s="92">
        <v>0</v>
      </c>
      <c r="C6" s="3">
        <v>90</v>
      </c>
      <c r="D6" s="3">
        <v>91</v>
      </c>
      <c r="E6" s="3">
        <v>92</v>
      </c>
      <c r="F6" s="3">
        <v>95</v>
      </c>
      <c r="G6" s="3">
        <v>98</v>
      </c>
      <c r="H6" s="3">
        <v>62.199999999989814</v>
      </c>
      <c r="I6" s="3">
        <v>53.5</v>
      </c>
      <c r="J6" s="3">
        <v>10.325000000002568</v>
      </c>
      <c r="K6" s="3">
        <f>5</f>
        <v>5</v>
      </c>
      <c r="L6" s="3">
        <f t="shared" ref="L6:L15" si="0">COUNT(C6:G6)</f>
        <v>5</v>
      </c>
      <c r="M6" s="3">
        <f t="shared" ref="M6:M15" si="1">K6*L6</f>
        <v>25</v>
      </c>
      <c r="N6" s="3" t="s">
        <v>34</v>
      </c>
      <c r="O6" s="3" t="s">
        <v>35</v>
      </c>
      <c r="P6" s="3" t="s">
        <v>35</v>
      </c>
      <c r="Q6" s="3" t="s">
        <v>36</v>
      </c>
      <c r="R6" s="3" t="s">
        <v>37</v>
      </c>
      <c r="T6" s="5"/>
      <c r="U6" s="97" t="str">
        <f>IF(COUNT(Alumno!$P3)=0,CHAR(32),VLOOKUP(Alumno!$P3,'Ej 1'!$B6:$C15,2))</f>
        <v xml:space="preserve"> </v>
      </c>
      <c r="V6" s="97" t="str">
        <f>IF(COUNT(Alumno!$P3)=0,CHAR(32),VLOOKUP(Alumno!$P3,'Ej 1'!$B6:$D15,3))</f>
        <v xml:space="preserve"> </v>
      </c>
      <c r="W6" s="97" t="str">
        <f>IF(COUNT(Alumno!$P3)=0,CHAR(32),VLOOKUP(Alumno!$P3,'Ej 1'!$B6:$E15,4))</f>
        <v xml:space="preserve"> </v>
      </c>
      <c r="X6" s="97" t="str">
        <f>IF(COUNT(Alumno!$P3)=0,CHAR(32),VLOOKUP(Alumno!$P3,'Ej 1'!$B6:$F15,5))</f>
        <v xml:space="preserve"> </v>
      </c>
      <c r="Y6" s="97" t="str">
        <f>IF(COUNT(Alumno!$P3)=0,CHAR(32),IF(Alumno!P3&lt;5,VLOOKUP(Alumno!$P3,'Ej 1'!$B6:$G15,6),CHAR(32)))</f>
        <v xml:space="preserve"> </v>
      </c>
      <c r="Z6" s="93"/>
      <c r="AA6" s="104" t="s">
        <v>51</v>
      </c>
      <c r="AB6" s="105" t="str">
        <f>IF(COUNT(Alumno!P3)=0,CHAR(32),IF(Alumno!P3&lt;5,5,4))</f>
        <v xml:space="preserve"> </v>
      </c>
      <c r="AC6" s="11"/>
      <c r="AD6" s="11"/>
      <c r="AE6" s="11"/>
      <c r="AF6" s="11"/>
      <c r="AG6" s="11"/>
      <c r="AH6" s="11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5"/>
      <c r="AT6" s="5"/>
      <c r="AU6" s="5"/>
    </row>
    <row r="7" spans="1:47" ht="18" customHeight="1" thickBot="1" x14ac:dyDescent="0.3">
      <c r="A7" s="11"/>
      <c r="B7" s="92">
        <v>1</v>
      </c>
      <c r="C7" s="3">
        <v>89</v>
      </c>
      <c r="D7" s="3">
        <v>91</v>
      </c>
      <c r="E7" s="3">
        <v>93</v>
      </c>
      <c r="F7" s="3">
        <v>96</v>
      </c>
      <c r="G7" s="3">
        <v>99</v>
      </c>
      <c r="H7" s="3">
        <v>28.700000000011642</v>
      </c>
      <c r="I7" s="3">
        <v>79.000000000007276</v>
      </c>
      <c r="J7" s="3">
        <v>8.324999999995299</v>
      </c>
      <c r="K7" s="3">
        <v>5</v>
      </c>
      <c r="L7" s="3">
        <f t="shared" si="0"/>
        <v>5</v>
      </c>
      <c r="M7" s="3">
        <f t="shared" si="1"/>
        <v>25</v>
      </c>
      <c r="N7" s="3" t="s">
        <v>34</v>
      </c>
      <c r="O7" s="3" t="s">
        <v>35</v>
      </c>
      <c r="P7" s="3" t="s">
        <v>36</v>
      </c>
      <c r="Q7" s="3" t="s">
        <v>38</v>
      </c>
      <c r="R7" s="3" t="s">
        <v>39</v>
      </c>
      <c r="T7" s="5"/>
      <c r="U7" s="99" t="str">
        <f>IF(COUNT(Alumno!$P3)=0,CHAR(32),"a")</f>
        <v xml:space="preserve"> </v>
      </c>
      <c r="V7" s="99" t="str">
        <f>IF(COUNT(Alumno!$P3)=0,CHAR(32),VLOOKUP(Alumno!$P3,$B6:O15,14))</f>
        <v xml:space="preserve"> </v>
      </c>
      <c r="W7" s="99" t="str">
        <f>IF(COUNT(Alumno!$P3)=0,CHAR(32),VLOOKUP(Alumno!$P3,$B6:P15,15))</f>
        <v xml:space="preserve"> </v>
      </c>
      <c r="X7" s="99" t="str">
        <f>IF(COUNT(Alumno!$P3)=0,CHAR(32),VLOOKUP(Alumno!$P3,$B6:Q15,16))</f>
        <v xml:space="preserve"> </v>
      </c>
      <c r="Y7" s="97" t="str">
        <f>IF(COUNT(Alumno!$P3)=0,CHAR(32),IF(Alumno!P3&lt;5,VLOOKUP(Alumno!$P3,B6:R10,17),CHAR(32)))</f>
        <v xml:space="preserve"> </v>
      </c>
      <c r="Z7" s="96"/>
      <c r="AA7" s="104" t="s">
        <v>52</v>
      </c>
      <c r="AB7" s="105" t="str">
        <f>IF(COUNT(Alumno!$P3)=0,CHAR(32),VLOOKUP(Alumno!$P3,B6:K15,10))</f>
        <v xml:space="preserve"> </v>
      </c>
      <c r="AC7" s="11"/>
      <c r="AD7" s="11"/>
      <c r="AE7" s="11"/>
      <c r="AF7" s="11"/>
      <c r="AG7" s="83"/>
      <c r="AH7" s="11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5"/>
      <c r="AT7" s="5"/>
      <c r="AU7" s="5"/>
    </row>
    <row r="8" spans="1:47" ht="18" customHeight="1" x14ac:dyDescent="0.25">
      <c r="A8" s="11"/>
      <c r="B8" s="92">
        <v>2</v>
      </c>
      <c r="C8" s="3">
        <v>90</v>
      </c>
      <c r="D8" s="3">
        <v>91</v>
      </c>
      <c r="E8" s="3">
        <v>92.5</v>
      </c>
      <c r="F8" s="3">
        <v>95</v>
      </c>
      <c r="G8" s="3">
        <v>97.5</v>
      </c>
      <c r="H8" s="3">
        <v>48.079999999998833</v>
      </c>
      <c r="I8" s="3">
        <v>55.950000000004366</v>
      </c>
      <c r="J8" s="3">
        <v>8.3299999999994387</v>
      </c>
      <c r="K8" s="3">
        <v>6</v>
      </c>
      <c r="L8" s="3">
        <f t="shared" si="0"/>
        <v>5</v>
      </c>
      <c r="M8" s="3">
        <f t="shared" si="1"/>
        <v>30</v>
      </c>
      <c r="N8" s="3" t="s">
        <v>34</v>
      </c>
      <c r="O8" s="3" t="s">
        <v>34</v>
      </c>
      <c r="P8" s="3" t="s">
        <v>35</v>
      </c>
      <c r="Q8" s="3" t="s">
        <v>36</v>
      </c>
      <c r="R8" s="3" t="s">
        <v>37</v>
      </c>
      <c r="T8" s="5"/>
      <c r="U8" s="100" t="s">
        <v>46</v>
      </c>
      <c r="V8" s="97"/>
      <c r="W8" s="98"/>
      <c r="X8" s="5"/>
      <c r="Y8" s="5"/>
      <c r="Z8" s="96"/>
      <c r="AA8" s="298" t="s">
        <v>54</v>
      </c>
      <c r="AB8" s="299"/>
      <c r="AC8" s="11"/>
      <c r="AD8" s="11"/>
      <c r="AE8" s="11"/>
      <c r="AF8" s="11"/>
      <c r="AG8" s="83"/>
      <c r="AH8" s="11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5"/>
      <c r="AT8" s="5"/>
      <c r="AU8" s="5"/>
    </row>
    <row r="9" spans="1:47" ht="18" customHeight="1" thickBot="1" x14ac:dyDescent="0.3">
      <c r="A9" s="11"/>
      <c r="B9" s="92">
        <v>3</v>
      </c>
      <c r="C9" s="3">
        <v>90</v>
      </c>
      <c r="D9" s="3">
        <v>91</v>
      </c>
      <c r="E9" s="3">
        <v>92</v>
      </c>
      <c r="F9" s="3">
        <v>95</v>
      </c>
      <c r="G9" s="3">
        <v>97.5</v>
      </c>
      <c r="H9" s="3">
        <v>13.180000000010477</v>
      </c>
      <c r="I9" s="3">
        <v>57.300000000010186</v>
      </c>
      <c r="J9" s="3">
        <v>18.179999999995353</v>
      </c>
      <c r="K9" s="3">
        <v>6</v>
      </c>
      <c r="L9" s="3">
        <f t="shared" si="0"/>
        <v>5</v>
      </c>
      <c r="M9" s="3">
        <f t="shared" si="1"/>
        <v>30</v>
      </c>
      <c r="N9" s="3" t="s">
        <v>34</v>
      </c>
      <c r="O9" s="3" t="s">
        <v>34</v>
      </c>
      <c r="P9" s="3" t="s">
        <v>34</v>
      </c>
      <c r="Q9" s="3" t="s">
        <v>35</v>
      </c>
      <c r="R9" s="3" t="s">
        <v>31</v>
      </c>
      <c r="T9" s="11"/>
      <c r="U9" s="94"/>
      <c r="V9" s="94"/>
      <c r="W9" s="79"/>
      <c r="X9" s="11"/>
      <c r="Y9" s="11"/>
      <c r="Z9" s="96"/>
      <c r="AA9" s="65"/>
      <c r="AB9" s="11"/>
      <c r="AC9" s="11"/>
      <c r="AD9" s="11"/>
      <c r="AE9" s="11"/>
      <c r="AF9" s="11"/>
      <c r="AG9" s="11"/>
      <c r="AH9" s="11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5"/>
      <c r="AT9" s="5"/>
      <c r="AU9" s="5"/>
    </row>
    <row r="10" spans="1:47" ht="18" customHeight="1" thickTop="1" thickBot="1" x14ac:dyDescent="0.3">
      <c r="A10" s="11"/>
      <c r="B10" s="92">
        <v>4</v>
      </c>
      <c r="C10" s="3">
        <v>90</v>
      </c>
      <c r="D10" s="3">
        <v>91</v>
      </c>
      <c r="E10" s="3">
        <v>93</v>
      </c>
      <c r="F10" s="3">
        <v>95</v>
      </c>
      <c r="G10" s="3">
        <v>97.5</v>
      </c>
      <c r="H10" s="3">
        <v>11.980000000004656</v>
      </c>
      <c r="I10" s="3">
        <v>55.200000000004366</v>
      </c>
      <c r="J10" s="3">
        <v>17.479999999997951</v>
      </c>
      <c r="K10" s="3">
        <v>6</v>
      </c>
      <c r="L10" s="3">
        <f t="shared" si="0"/>
        <v>5</v>
      </c>
      <c r="M10" s="3">
        <f t="shared" si="1"/>
        <v>30</v>
      </c>
      <c r="N10" s="3" t="s">
        <v>34</v>
      </c>
      <c r="O10" s="3" t="s">
        <v>34</v>
      </c>
      <c r="P10" s="3" t="s">
        <v>35</v>
      </c>
      <c r="Q10" s="3" t="s">
        <v>35</v>
      </c>
      <c r="R10" s="3" t="s">
        <v>31</v>
      </c>
      <c r="T10" s="11"/>
      <c r="U10" s="82" t="s">
        <v>5</v>
      </c>
      <c r="V10" s="31"/>
      <c r="W10" s="52"/>
      <c r="X10" s="52"/>
      <c r="Y10" s="52"/>
      <c r="Z10" s="31"/>
      <c r="AA10" s="31"/>
      <c r="AB10" s="31"/>
      <c r="AC10" s="32"/>
      <c r="AD10" s="11"/>
      <c r="AE10" s="11"/>
      <c r="AF10" s="108" t="s">
        <v>49</v>
      </c>
      <c r="AG10" s="108" t="s">
        <v>50</v>
      </c>
      <c r="AH10" s="11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5"/>
      <c r="AT10" s="5"/>
      <c r="AU10" s="5"/>
    </row>
    <row r="11" spans="1:47" ht="18" customHeight="1" thickBot="1" x14ac:dyDescent="0.3">
      <c r="A11" s="11"/>
      <c r="B11" s="92">
        <v>5</v>
      </c>
      <c r="C11" s="3">
        <v>91</v>
      </c>
      <c r="D11" s="3">
        <v>93.6</v>
      </c>
      <c r="E11" s="3">
        <v>96</v>
      </c>
      <c r="F11" s="3">
        <v>99</v>
      </c>
      <c r="H11" s="3">
        <v>9.1999999999970896</v>
      </c>
      <c r="I11" s="3">
        <v>58.199999999992237</v>
      </c>
      <c r="J11" s="3">
        <v>13.200000000002907</v>
      </c>
      <c r="K11" s="3">
        <v>5</v>
      </c>
      <c r="L11" s="3">
        <f t="shared" si="0"/>
        <v>4</v>
      </c>
      <c r="M11" s="3">
        <f t="shared" si="1"/>
        <v>20</v>
      </c>
      <c r="N11" s="3" t="s">
        <v>34</v>
      </c>
      <c r="O11" s="3" t="s">
        <v>34</v>
      </c>
      <c r="P11" s="3" t="s">
        <v>35</v>
      </c>
      <c r="Q11" s="3" t="s">
        <v>31</v>
      </c>
      <c r="R11" s="3" t="s">
        <v>25</v>
      </c>
      <c r="T11" s="11"/>
      <c r="U11" s="33"/>
      <c r="V11" s="39" t="s">
        <v>56</v>
      </c>
      <c r="W11" s="53"/>
      <c r="X11" s="53"/>
      <c r="Y11" s="53"/>
      <c r="Z11" s="34"/>
      <c r="AA11" s="106"/>
      <c r="AB11" s="107"/>
      <c r="AC11" s="35"/>
      <c r="AD11" s="11"/>
      <c r="AE11" s="101" t="s">
        <v>53</v>
      </c>
      <c r="AF11" s="102" t="str">
        <f>IF(COUNT(Alumno!$P3)=0,CHAR(32),VLOOKUP(Alumno!$P3,B6:H15,7))</f>
        <v xml:space="preserve"> </v>
      </c>
      <c r="AG11" s="103"/>
      <c r="AH11" s="11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5"/>
      <c r="AT11" s="5"/>
      <c r="AU11" s="5"/>
    </row>
    <row r="12" spans="1:47" ht="18" customHeight="1" thickBot="1" x14ac:dyDescent="0.3">
      <c r="A12" s="11"/>
      <c r="B12" s="92">
        <v>6</v>
      </c>
      <c r="C12" s="3">
        <v>91</v>
      </c>
      <c r="D12" s="3">
        <v>92</v>
      </c>
      <c r="E12" s="3">
        <v>95</v>
      </c>
      <c r="F12" s="3">
        <v>98</v>
      </c>
      <c r="H12" s="3">
        <v>48.25</v>
      </c>
      <c r="I12" s="3">
        <v>50</v>
      </c>
      <c r="J12" s="3">
        <v>10.25</v>
      </c>
      <c r="K12" s="3">
        <f>5</f>
        <v>5</v>
      </c>
      <c r="L12" s="3">
        <f t="shared" si="0"/>
        <v>4</v>
      </c>
      <c r="M12" s="3">
        <f t="shared" si="1"/>
        <v>20</v>
      </c>
      <c r="N12" s="3" t="s">
        <v>34</v>
      </c>
      <c r="O12" s="3" t="s">
        <v>34</v>
      </c>
      <c r="P12" s="3" t="s">
        <v>35</v>
      </c>
      <c r="Q12" s="3" t="s">
        <v>31</v>
      </c>
      <c r="R12" s="3" t="s">
        <v>25</v>
      </c>
      <c r="T12" s="11"/>
      <c r="U12" s="54"/>
      <c r="V12" s="39" t="s">
        <v>57</v>
      </c>
      <c r="W12" s="53"/>
      <c r="X12" s="53"/>
      <c r="Y12" s="53"/>
      <c r="Z12" s="34"/>
      <c r="AA12" s="106"/>
      <c r="AB12" s="107"/>
      <c r="AC12" s="35"/>
      <c r="AD12" s="11"/>
      <c r="AE12" s="101" t="s">
        <v>47</v>
      </c>
      <c r="AF12" s="102" t="str">
        <f>IF(COUNT(Alumno!$P3)=0,CHAR(32),VLOOKUP(Alumno!$P3,B6:I15,8))</f>
        <v xml:space="preserve"> </v>
      </c>
      <c r="AG12" s="103"/>
      <c r="AH12" s="11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5"/>
      <c r="AT12" s="5"/>
      <c r="AU12" s="5"/>
    </row>
    <row r="13" spans="1:47" ht="18" customHeight="1" thickBot="1" x14ac:dyDescent="0.3">
      <c r="A13" s="11"/>
      <c r="B13" s="92">
        <v>7</v>
      </c>
      <c r="C13" s="3">
        <v>90</v>
      </c>
      <c r="D13" s="3">
        <v>92</v>
      </c>
      <c r="E13" s="3">
        <v>95</v>
      </c>
      <c r="F13" s="3">
        <v>98</v>
      </c>
      <c r="H13" s="3">
        <v>65.625</v>
      </c>
      <c r="I13" s="3">
        <v>61.250000000003034</v>
      </c>
      <c r="J13" s="3">
        <v>8.1249999999992344</v>
      </c>
      <c r="K13" s="3">
        <f>5</f>
        <v>5</v>
      </c>
      <c r="L13" s="3">
        <f t="shared" si="0"/>
        <v>4</v>
      </c>
      <c r="M13" s="3">
        <f t="shared" si="1"/>
        <v>20</v>
      </c>
      <c r="N13" s="3" t="s">
        <v>34</v>
      </c>
      <c r="O13" s="3" t="s">
        <v>35</v>
      </c>
      <c r="P13" s="3" t="s">
        <v>36</v>
      </c>
      <c r="Q13" s="3" t="s">
        <v>37</v>
      </c>
      <c r="R13" s="3" t="s">
        <v>25</v>
      </c>
      <c r="T13" s="11"/>
      <c r="U13" s="55"/>
      <c r="V13" s="56"/>
      <c r="W13" s="57"/>
      <c r="X13" s="57"/>
      <c r="Y13" s="57"/>
      <c r="Z13" s="36"/>
      <c r="AA13" s="36"/>
      <c r="AB13" s="36"/>
      <c r="AC13" s="37"/>
      <c r="AD13" s="11"/>
      <c r="AE13" s="101" t="s">
        <v>48</v>
      </c>
      <c r="AF13" s="102" t="str">
        <f>IF(COUNT(Alumno!$P3)=0,CHAR(32),VLOOKUP(Alumno!$P3,B6:J15,9))</f>
        <v xml:space="preserve"> </v>
      </c>
      <c r="AG13" s="103"/>
      <c r="AH13" s="11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5"/>
      <c r="AT13" s="5"/>
      <c r="AU13" s="5"/>
    </row>
    <row r="14" spans="1:47" ht="18" customHeight="1" thickTop="1" thickBot="1" x14ac:dyDescent="0.3">
      <c r="A14" s="11"/>
      <c r="B14" s="92">
        <v>8</v>
      </c>
      <c r="C14" s="3">
        <v>91</v>
      </c>
      <c r="D14" s="3">
        <v>95</v>
      </c>
      <c r="E14" s="3">
        <v>96</v>
      </c>
      <c r="F14" s="3">
        <v>99</v>
      </c>
      <c r="H14" s="3">
        <v>7.1</v>
      </c>
      <c r="I14" s="3">
        <v>65.5</v>
      </c>
      <c r="J14" s="3">
        <v>9.9</v>
      </c>
      <c r="K14" s="3">
        <v>6</v>
      </c>
      <c r="L14" s="3">
        <f t="shared" si="0"/>
        <v>4</v>
      </c>
      <c r="M14" s="3">
        <f t="shared" si="1"/>
        <v>24</v>
      </c>
      <c r="N14" s="3" t="s">
        <v>34</v>
      </c>
      <c r="O14" s="3" t="s">
        <v>31</v>
      </c>
      <c r="P14" s="3" t="s">
        <v>36</v>
      </c>
      <c r="Q14" s="3" t="s">
        <v>37</v>
      </c>
      <c r="R14" s="3" t="s">
        <v>25</v>
      </c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5"/>
      <c r="AT14" s="5"/>
      <c r="AU14" s="5"/>
    </row>
    <row r="15" spans="1:47" ht="18" customHeight="1" thickTop="1" x14ac:dyDescent="0.25">
      <c r="A15" s="11"/>
      <c r="B15" s="92">
        <v>9</v>
      </c>
      <c r="C15" s="3">
        <v>91</v>
      </c>
      <c r="D15" s="3">
        <v>94</v>
      </c>
      <c r="E15" s="3">
        <v>95</v>
      </c>
      <c r="F15" s="3">
        <v>99</v>
      </c>
      <c r="H15" s="3">
        <v>6.92</v>
      </c>
      <c r="I15" s="3">
        <v>76.400000000000006</v>
      </c>
      <c r="J15" s="3">
        <v>7.69</v>
      </c>
      <c r="K15" s="3">
        <v>7</v>
      </c>
      <c r="L15" s="3">
        <f t="shared" si="0"/>
        <v>4</v>
      </c>
      <c r="M15" s="3">
        <f t="shared" si="1"/>
        <v>28</v>
      </c>
      <c r="N15" s="3" t="s">
        <v>34</v>
      </c>
      <c r="O15" s="3" t="s">
        <v>35</v>
      </c>
      <c r="P15" s="3" t="s">
        <v>31</v>
      </c>
      <c r="Q15" s="3" t="s">
        <v>37</v>
      </c>
      <c r="R15" s="3" t="s">
        <v>25</v>
      </c>
      <c r="T15" s="11"/>
      <c r="U15" s="82" t="s">
        <v>6</v>
      </c>
      <c r="V15" s="31"/>
      <c r="W15" s="52"/>
      <c r="X15" s="52"/>
      <c r="Y15" s="52"/>
      <c r="Z15" s="31"/>
      <c r="AA15" s="31"/>
      <c r="AB15" s="31"/>
      <c r="AC15" s="32"/>
      <c r="AD15" s="11"/>
      <c r="AE15" s="11"/>
      <c r="AF15" s="11"/>
      <c r="AG15" s="11"/>
      <c r="AH15" s="11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5"/>
      <c r="AT15" s="5"/>
      <c r="AU15" s="5"/>
    </row>
    <row r="16" spans="1:47" ht="18" customHeight="1" x14ac:dyDescent="0.25">
      <c r="A16" s="11"/>
      <c r="T16" s="11"/>
      <c r="U16" s="33"/>
      <c r="V16" s="39" t="s">
        <v>59</v>
      </c>
      <c r="W16" s="53"/>
      <c r="X16" s="53"/>
      <c r="Y16" s="53"/>
      <c r="Z16" s="109"/>
      <c r="AA16" s="110"/>
      <c r="AB16" s="107"/>
      <c r="AC16" s="35"/>
      <c r="AD16" s="11"/>
      <c r="AE16" s="11"/>
      <c r="AF16" s="11"/>
      <c r="AG16" s="11"/>
      <c r="AH16" s="11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5"/>
      <c r="AT16" s="5"/>
      <c r="AU16" s="5"/>
    </row>
    <row r="17" spans="1:47" ht="18" customHeight="1" thickBot="1" x14ac:dyDescent="0.3">
      <c r="A17" s="11"/>
      <c r="T17" s="11"/>
      <c r="U17" s="54"/>
      <c r="V17" s="39" t="s">
        <v>58</v>
      </c>
      <c r="W17" s="53"/>
      <c r="X17" s="53"/>
      <c r="Y17" s="53"/>
      <c r="Z17" s="109"/>
      <c r="AA17" s="110"/>
      <c r="AB17" s="107"/>
      <c r="AC17" s="35"/>
      <c r="AD17" s="11"/>
      <c r="AE17" s="11"/>
      <c r="AF17" s="11"/>
      <c r="AG17" s="11"/>
      <c r="AH17" s="11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5"/>
      <c r="AT17" s="5"/>
      <c r="AU17" s="5"/>
    </row>
    <row r="18" spans="1:47" ht="18" customHeight="1" thickTop="1" thickBot="1" x14ac:dyDescent="0.3">
      <c r="A18" s="11"/>
      <c r="T18" s="11"/>
      <c r="U18" s="33"/>
      <c r="V18" s="5"/>
      <c r="W18" s="5"/>
      <c r="X18" s="5"/>
      <c r="Y18" s="5"/>
      <c r="Z18" s="111" t="s">
        <v>60</v>
      </c>
      <c r="AA18" s="294"/>
      <c r="AB18" s="295"/>
      <c r="AC18" s="35"/>
      <c r="AD18" s="11"/>
      <c r="AE18" s="11"/>
      <c r="AF18" s="11"/>
      <c r="AG18" s="11"/>
      <c r="AH18" s="11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5"/>
      <c r="AT18" s="5"/>
      <c r="AU18" s="5"/>
    </row>
    <row r="19" spans="1:47" ht="18" customHeight="1" thickTop="1" thickBot="1" x14ac:dyDescent="0.3">
      <c r="A19" s="11"/>
      <c r="T19" s="11"/>
      <c r="U19" s="55"/>
      <c r="V19" s="56"/>
      <c r="W19" s="57"/>
      <c r="X19" s="57"/>
      <c r="Y19" s="57"/>
      <c r="Z19" s="36"/>
      <c r="AA19" s="36"/>
      <c r="AB19" s="36"/>
      <c r="AC19" s="37"/>
      <c r="AD19" s="11"/>
      <c r="AE19" s="11"/>
      <c r="AF19" s="11"/>
      <c r="AG19" s="11"/>
      <c r="AH19" s="11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5"/>
      <c r="AT19" s="5"/>
      <c r="AU19" s="5"/>
    </row>
    <row r="20" spans="1:47" ht="15" customHeight="1" thickTop="1" thickBot="1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"/>
      <c r="V20" s="12"/>
      <c r="W20" s="80"/>
      <c r="X20" s="80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5"/>
      <c r="AT20" s="5"/>
      <c r="AU20" s="5"/>
    </row>
    <row r="21" spans="1:47" ht="18" customHeight="1" thickTop="1" x14ac:dyDescent="0.25">
      <c r="T21" s="11"/>
      <c r="U21" s="82" t="s">
        <v>10</v>
      </c>
      <c r="V21" s="31"/>
      <c r="W21" s="52"/>
      <c r="X21" s="52"/>
      <c r="Y21" s="52"/>
      <c r="Z21" s="31"/>
      <c r="AA21" s="31"/>
      <c r="AB21" s="31"/>
      <c r="AC21" s="31"/>
      <c r="AD21" s="32"/>
      <c r="AE21" s="11"/>
      <c r="AF21" s="11"/>
      <c r="AG21" s="11"/>
      <c r="AH21" s="11"/>
      <c r="AI21" s="95"/>
      <c r="AJ21" s="118" t="s">
        <v>65</v>
      </c>
      <c r="AK21" s="95"/>
      <c r="AL21" s="95"/>
      <c r="AM21" s="95"/>
      <c r="AN21" s="95"/>
      <c r="AO21" s="95"/>
      <c r="AP21" s="95"/>
      <c r="AQ21" s="95"/>
      <c r="AR21" s="95"/>
      <c r="AS21" s="5"/>
      <c r="AT21" s="5"/>
      <c r="AU21" s="5"/>
    </row>
    <row r="22" spans="1:47" ht="18" customHeight="1" x14ac:dyDescent="0.25">
      <c r="T22" s="11"/>
      <c r="U22" s="33"/>
      <c r="V22" s="39" t="s">
        <v>61</v>
      </c>
      <c r="W22" s="53"/>
      <c r="X22" s="53"/>
      <c r="Y22" s="53"/>
      <c r="Z22" s="34"/>
      <c r="AA22" s="34"/>
      <c r="AB22" s="112"/>
      <c r="AC22" s="112"/>
      <c r="AD22" s="35"/>
      <c r="AE22" s="11"/>
      <c r="AF22" s="11"/>
      <c r="AG22" s="11"/>
      <c r="AH22" s="11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5"/>
      <c r="AT22" s="5"/>
      <c r="AU22" s="5"/>
    </row>
    <row r="23" spans="1:47" ht="18" customHeight="1" x14ac:dyDescent="0.25">
      <c r="T23" s="11"/>
      <c r="U23" s="33"/>
      <c r="V23" s="39" t="s">
        <v>62</v>
      </c>
      <c r="W23" s="5"/>
      <c r="X23" s="5"/>
      <c r="Y23" s="5"/>
      <c r="Z23" s="5"/>
      <c r="AA23" s="5"/>
      <c r="AB23" s="5"/>
      <c r="AC23" s="5"/>
      <c r="AD23" s="35"/>
      <c r="AE23" s="11"/>
      <c r="AF23" s="11"/>
      <c r="AG23" s="11"/>
      <c r="AH23" s="11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</row>
    <row r="24" spans="1:47" ht="18" customHeight="1" thickBot="1" x14ac:dyDescent="0.3">
      <c r="T24" s="11"/>
      <c r="U24" s="33"/>
      <c r="V24" s="81"/>
      <c r="W24" s="53"/>
      <c r="X24" s="53"/>
      <c r="Y24" s="53"/>
      <c r="Z24" s="34"/>
      <c r="AA24" s="53"/>
      <c r="AB24" s="34"/>
      <c r="AC24" s="53"/>
      <c r="AD24" s="35"/>
      <c r="AE24" s="11"/>
      <c r="AF24" s="11"/>
      <c r="AG24" s="11"/>
      <c r="AH24" s="11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</row>
    <row r="25" spans="1:47" ht="18" customHeight="1" thickTop="1" thickBot="1" x14ac:dyDescent="0.3">
      <c r="T25" s="11"/>
      <c r="U25" s="33"/>
      <c r="V25" s="113" t="s">
        <v>63</v>
      </c>
      <c r="W25" s="53"/>
      <c r="X25" s="53"/>
      <c r="Y25" s="89"/>
      <c r="Z25" s="34"/>
      <c r="AA25" s="113" t="s">
        <v>64</v>
      </c>
      <c r="AB25" s="34"/>
      <c r="AC25" s="89"/>
      <c r="AD25" s="35"/>
      <c r="AE25" s="11"/>
      <c r="AF25" s="11"/>
      <c r="AG25" s="11"/>
      <c r="AH25" s="11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</row>
    <row r="26" spans="1:47" ht="18" customHeight="1" thickTop="1" thickBot="1" x14ac:dyDescent="0.3">
      <c r="T26" s="11"/>
      <c r="U26" s="55"/>
      <c r="V26" s="84"/>
      <c r="W26" s="57"/>
      <c r="X26" s="57"/>
      <c r="Y26" s="57"/>
      <c r="Z26" s="36"/>
      <c r="AA26" s="57"/>
      <c r="AB26" s="36"/>
      <c r="AC26" s="57"/>
      <c r="AD26" s="37"/>
      <c r="AE26" s="11"/>
      <c r="AF26" s="11"/>
      <c r="AG26" s="11"/>
      <c r="AH26" s="11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</row>
    <row r="27" spans="1:47" ht="18" customHeight="1" thickTop="1" x14ac:dyDescent="0.25"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</row>
    <row r="28" spans="1:47" ht="15.75" thickBot="1" x14ac:dyDescent="0.3"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</row>
    <row r="29" spans="1:47" ht="16.5" thickTop="1" x14ac:dyDescent="0.25">
      <c r="T29" s="11"/>
      <c r="U29" s="82" t="s">
        <v>18</v>
      </c>
      <c r="V29" s="31"/>
      <c r="W29" s="52"/>
      <c r="X29" s="52"/>
      <c r="Y29" s="52"/>
      <c r="Z29" s="31"/>
      <c r="AA29" s="31"/>
      <c r="AB29" s="31"/>
      <c r="AC29" s="31"/>
      <c r="AD29" s="31"/>
      <c r="AE29" s="32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</row>
    <row r="30" spans="1:47" x14ac:dyDescent="0.25">
      <c r="T30" s="11"/>
      <c r="U30" s="33"/>
      <c r="V30" s="39" t="s">
        <v>67</v>
      </c>
      <c r="W30" s="53"/>
      <c r="X30" s="53"/>
      <c r="Y30" s="53"/>
      <c r="Z30" s="114"/>
      <c r="AA30" s="115"/>
      <c r="AB30" s="115"/>
      <c r="AC30" s="115"/>
      <c r="AD30" s="116"/>
      <c r="AE30" s="35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</row>
    <row r="31" spans="1:47" ht="15.75" thickBot="1" x14ac:dyDescent="0.3">
      <c r="T31" s="11"/>
      <c r="U31" s="54"/>
      <c r="V31" s="39" t="s">
        <v>68</v>
      </c>
      <c r="W31" s="53"/>
      <c r="X31" s="53"/>
      <c r="Y31" s="53"/>
      <c r="Z31" s="114"/>
      <c r="AA31" s="115"/>
      <c r="AB31" s="115"/>
      <c r="AC31" s="115"/>
      <c r="AD31" s="116"/>
      <c r="AE31" s="35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</row>
    <row r="32" spans="1:47" ht="16.5" thickTop="1" thickBot="1" x14ac:dyDescent="0.3">
      <c r="T32" s="11"/>
      <c r="U32" s="33"/>
      <c r="V32" s="34"/>
      <c r="W32" s="34"/>
      <c r="X32" s="34"/>
      <c r="Y32" s="34"/>
      <c r="Z32" s="114"/>
      <c r="AA32" s="115"/>
      <c r="AB32" s="115"/>
      <c r="AC32" s="115"/>
      <c r="AD32" s="89"/>
      <c r="AE32" s="35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</row>
    <row r="33" spans="1:47" ht="16.5" thickTop="1" thickBot="1" x14ac:dyDescent="0.3">
      <c r="T33" s="11"/>
      <c r="U33" s="55"/>
      <c r="V33" s="56"/>
      <c r="W33" s="57"/>
      <c r="X33" s="57"/>
      <c r="Y33" s="57"/>
      <c r="Z33" s="36"/>
      <c r="AA33" s="36"/>
      <c r="AB33" s="36"/>
      <c r="AC33" s="36"/>
      <c r="AD33" s="36"/>
      <c r="AE33" s="37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</row>
    <row r="34" spans="1:47" ht="16.5" thickTop="1" thickBot="1" x14ac:dyDescent="0.3"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</row>
    <row r="35" spans="1:47" ht="16.5" thickTop="1" x14ac:dyDescent="0.25">
      <c r="T35" s="11"/>
      <c r="U35" s="82" t="s">
        <v>19</v>
      </c>
      <c r="V35" s="31"/>
      <c r="W35" s="52"/>
      <c r="X35" s="52"/>
      <c r="Y35" s="52"/>
      <c r="Z35" s="31"/>
      <c r="AA35" s="31"/>
      <c r="AB35" s="32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</row>
    <row r="36" spans="1:47" ht="15.75" thickBot="1" x14ac:dyDescent="0.3">
      <c r="T36" s="11"/>
      <c r="U36" s="33"/>
      <c r="V36" s="39" t="s">
        <v>69</v>
      </c>
      <c r="W36" s="53"/>
      <c r="X36" s="53"/>
      <c r="Y36" s="53"/>
      <c r="Z36" s="114"/>
      <c r="AA36" s="119"/>
      <c r="AB36" s="35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</row>
    <row r="37" spans="1:47" ht="16.5" thickTop="1" thickBot="1" x14ac:dyDescent="0.3">
      <c r="T37" s="11"/>
      <c r="U37" s="54"/>
      <c r="V37" s="39" t="s">
        <v>68</v>
      </c>
      <c r="W37" s="53"/>
      <c r="X37" s="53"/>
      <c r="Y37" s="53"/>
      <c r="Z37" s="114"/>
      <c r="AA37" s="89"/>
      <c r="AB37" s="35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</row>
    <row r="38" spans="1:47" ht="16.5" thickTop="1" thickBot="1" x14ac:dyDescent="0.3">
      <c r="T38" s="11"/>
      <c r="U38" s="55"/>
      <c r="V38" s="56"/>
      <c r="W38" s="57"/>
      <c r="X38" s="57"/>
      <c r="Y38" s="57"/>
      <c r="Z38" s="36"/>
      <c r="AA38" s="36"/>
      <c r="AB38" s="37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</row>
    <row r="39" spans="1:47" ht="15.75" thickTop="1" x14ac:dyDescent="0.25">
      <c r="T39" s="11"/>
      <c r="U39" s="94"/>
      <c r="V39" s="94"/>
      <c r="W39" s="79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</row>
    <row r="40" spans="1:47" x14ac:dyDescent="0.25">
      <c r="A40" s="8"/>
      <c r="T40" s="8"/>
      <c r="U40" s="120"/>
      <c r="V40" s="120"/>
      <c r="W40" s="121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</row>
  </sheetData>
  <sheetProtection sheet="1" objects="1" scenarios="1"/>
  <sortState ref="B11:Q15">
    <sortCondition ref="K11:K15"/>
  </sortState>
  <mergeCells count="3">
    <mergeCell ref="AA18:AB18"/>
    <mergeCell ref="AA5:AB5"/>
    <mergeCell ref="AA8:AB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3"/>
  <sheetViews>
    <sheetView workbookViewId="0">
      <selection activeCell="S16" sqref="S16"/>
    </sheetView>
  </sheetViews>
  <sheetFormatPr baseColWidth="10" defaultRowHeight="15" x14ac:dyDescent="0.25"/>
  <cols>
    <col min="1" max="1" width="1.7109375" customWidth="1"/>
    <col min="2" max="5" width="7.7109375" hidden="1" customWidth="1"/>
    <col min="6" max="6" width="2.7109375" hidden="1" customWidth="1"/>
    <col min="7" max="10" width="7.7109375" hidden="1" customWidth="1"/>
    <col min="11" max="11" width="5.7109375" customWidth="1"/>
    <col min="12" max="12" width="5.7109375" style="2" customWidth="1"/>
    <col min="13" max="13" width="11.7109375" style="2" customWidth="1"/>
    <col min="14" max="16" width="11.7109375" style="1" customWidth="1"/>
    <col min="17" max="17" width="11.7109375" customWidth="1"/>
    <col min="18" max="18" width="5.7109375" customWidth="1"/>
    <col min="19" max="29" width="10.7109375" customWidth="1"/>
  </cols>
  <sheetData>
    <row r="1" spans="1:29" ht="9.9499999999999993" customHeight="1" x14ac:dyDescent="0.25">
      <c r="A1" s="11"/>
      <c r="B1" s="11"/>
      <c r="C1" s="11"/>
      <c r="D1" s="11"/>
      <c r="E1" s="11"/>
      <c r="F1" s="11"/>
      <c r="K1" s="11"/>
      <c r="L1" s="45"/>
      <c r="M1" s="45"/>
      <c r="N1" s="46"/>
      <c r="O1" s="46"/>
      <c r="P1" s="46"/>
      <c r="Q1" s="11"/>
      <c r="R1" s="11"/>
      <c r="S1" s="11"/>
      <c r="T1" s="11"/>
      <c r="U1" s="5"/>
      <c r="V1" s="5"/>
      <c r="W1" s="5"/>
      <c r="X1" s="5"/>
      <c r="Y1" s="5"/>
      <c r="Z1" s="5"/>
      <c r="AA1" s="5"/>
      <c r="AB1" s="5"/>
      <c r="AC1" s="5"/>
    </row>
    <row r="2" spans="1:29" ht="18" customHeight="1" x14ac:dyDescent="0.25">
      <c r="A2" s="11"/>
      <c r="B2" s="11"/>
      <c r="C2" s="11"/>
      <c r="D2" s="11"/>
      <c r="E2" s="11"/>
      <c r="F2" s="11"/>
      <c r="K2" s="44" t="s">
        <v>8</v>
      </c>
      <c r="L2" s="43" t="s">
        <v>71</v>
      </c>
      <c r="M2" s="45"/>
      <c r="N2" s="46"/>
      <c r="O2" s="46"/>
      <c r="P2" s="46"/>
      <c r="Q2" s="11"/>
      <c r="R2" s="11"/>
      <c r="S2" s="11"/>
      <c r="T2" s="11"/>
      <c r="U2" s="5"/>
      <c r="V2" s="5"/>
      <c r="W2" s="5"/>
      <c r="X2" s="5"/>
      <c r="Y2" s="5"/>
      <c r="Z2" s="5"/>
      <c r="AA2" s="5"/>
      <c r="AB2" s="5"/>
      <c r="AC2" s="5"/>
    </row>
    <row r="3" spans="1:29" ht="18" customHeight="1" x14ac:dyDescent="0.25">
      <c r="A3" s="11"/>
      <c r="B3" s="11"/>
      <c r="C3" s="11"/>
      <c r="D3" s="11"/>
      <c r="E3" s="11"/>
      <c r="F3" s="11"/>
      <c r="K3" s="11"/>
      <c r="L3" s="43" t="s">
        <v>82</v>
      </c>
      <c r="M3" s="45"/>
      <c r="N3" s="46"/>
      <c r="O3" s="46"/>
      <c r="P3" s="46"/>
      <c r="Q3" s="11"/>
      <c r="R3" s="11"/>
      <c r="S3" s="11"/>
      <c r="T3" s="11"/>
      <c r="U3" s="5"/>
      <c r="V3" s="5"/>
      <c r="W3" s="5"/>
      <c r="X3" s="5"/>
      <c r="Y3" s="5"/>
      <c r="Z3" s="5"/>
      <c r="AA3" s="5"/>
      <c r="AB3" s="5"/>
      <c r="AC3" s="5"/>
    </row>
    <row r="4" spans="1:29" ht="18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43" t="s">
        <v>75</v>
      </c>
      <c r="M4" s="45"/>
      <c r="N4" s="46"/>
      <c r="O4" s="46"/>
      <c r="P4" s="46"/>
      <c r="Q4" s="11"/>
      <c r="R4" s="11"/>
      <c r="S4" s="11"/>
      <c r="T4" s="11"/>
      <c r="U4" s="5"/>
      <c r="V4" s="5"/>
      <c r="W4" s="5"/>
      <c r="X4" s="5"/>
      <c r="Y4" s="5"/>
      <c r="Z4" s="5"/>
      <c r="AA4" s="5"/>
      <c r="AB4" s="5"/>
      <c r="AC4" s="5"/>
    </row>
    <row r="5" spans="1:29" ht="15" customHeight="1" x14ac:dyDescent="0.25">
      <c r="A5" s="11"/>
      <c r="B5" s="11">
        <v>4</v>
      </c>
      <c r="C5" s="86">
        <v>5</v>
      </c>
      <c r="D5" s="86">
        <v>15</v>
      </c>
      <c r="E5" s="86">
        <v>30</v>
      </c>
      <c r="F5" s="126"/>
      <c r="G5" s="86">
        <v>15</v>
      </c>
      <c r="H5" s="86">
        <v>15</v>
      </c>
      <c r="I5" s="86">
        <v>20</v>
      </c>
      <c r="K5" s="11"/>
      <c r="L5" s="43"/>
      <c r="M5" s="45"/>
      <c r="N5" s="46"/>
      <c r="O5" s="46"/>
      <c r="P5" s="46"/>
      <c r="Q5" s="11"/>
      <c r="R5" s="11"/>
      <c r="S5" s="11"/>
      <c r="T5" s="11"/>
      <c r="U5" s="5"/>
      <c r="V5" s="5"/>
      <c r="W5" s="5"/>
      <c r="X5" s="5"/>
      <c r="Y5" s="5"/>
      <c r="Z5" s="5"/>
      <c r="AA5" s="5"/>
      <c r="AB5" s="5"/>
      <c r="AC5" s="5"/>
    </row>
    <row r="6" spans="1:29" ht="18" customHeight="1" thickBot="1" x14ac:dyDescent="0.3">
      <c r="A6" s="11"/>
      <c r="B6" s="11">
        <v>5</v>
      </c>
      <c r="C6" s="86">
        <v>7</v>
      </c>
      <c r="D6" s="86">
        <v>15</v>
      </c>
      <c r="E6" s="124">
        <v>18</v>
      </c>
      <c r="F6" s="11"/>
      <c r="G6" s="86">
        <v>13</v>
      </c>
      <c r="H6" s="86">
        <v>15</v>
      </c>
      <c r="I6" s="124">
        <v>12</v>
      </c>
      <c r="K6" s="11"/>
      <c r="L6" s="5"/>
      <c r="M6" s="6"/>
      <c r="N6" s="308" t="s">
        <v>73</v>
      </c>
      <c r="O6" s="309"/>
      <c r="P6" s="310"/>
      <c r="Q6" s="5"/>
      <c r="R6" s="5"/>
      <c r="S6" s="11"/>
      <c r="T6" s="11"/>
      <c r="U6" s="5"/>
      <c r="V6" s="5"/>
      <c r="W6" s="5"/>
      <c r="X6" s="5"/>
      <c r="Y6" s="5"/>
      <c r="Z6" s="5"/>
      <c r="AA6" s="5"/>
      <c r="AB6" s="5"/>
      <c r="AC6" s="5"/>
    </row>
    <row r="7" spans="1:29" ht="18" customHeight="1" thickTop="1" thickBot="1" x14ac:dyDescent="0.3">
      <c r="A7" s="11"/>
      <c r="B7" s="11">
        <v>6</v>
      </c>
      <c r="C7" s="86">
        <v>6</v>
      </c>
      <c r="D7" s="86">
        <v>6</v>
      </c>
      <c r="E7" s="124">
        <v>18</v>
      </c>
      <c r="F7" s="11"/>
      <c r="G7" s="86">
        <v>4</v>
      </c>
      <c r="H7" s="86">
        <v>14</v>
      </c>
      <c r="I7" s="124">
        <v>2</v>
      </c>
      <c r="J7" s="125"/>
      <c r="K7" s="11"/>
      <c r="L7" s="306" t="s">
        <v>72</v>
      </c>
      <c r="M7" s="51" t="s">
        <v>0</v>
      </c>
      <c r="N7" s="122" t="s">
        <v>76</v>
      </c>
      <c r="O7" s="123" t="s">
        <v>77</v>
      </c>
      <c r="P7" s="26" t="s">
        <v>78</v>
      </c>
      <c r="Q7" s="24" t="s">
        <v>3</v>
      </c>
      <c r="R7" s="97"/>
      <c r="S7" s="64"/>
      <c r="T7" s="11"/>
      <c r="U7" s="5"/>
      <c r="V7" s="5"/>
      <c r="W7" s="5"/>
      <c r="X7" s="5"/>
      <c r="Y7" s="5"/>
      <c r="Z7" s="5"/>
      <c r="AA7" s="5"/>
      <c r="AB7" s="5"/>
      <c r="AC7" s="5"/>
    </row>
    <row r="8" spans="1:29" ht="18" customHeight="1" thickTop="1" x14ac:dyDescent="0.25">
      <c r="A8" s="11"/>
      <c r="B8" s="11">
        <v>7</v>
      </c>
      <c r="C8" s="86">
        <v>6</v>
      </c>
      <c r="D8" s="86">
        <v>6</v>
      </c>
      <c r="E8" s="124">
        <v>18</v>
      </c>
      <c r="F8" s="11"/>
      <c r="G8" s="86">
        <v>6</v>
      </c>
      <c r="H8" s="86">
        <v>18</v>
      </c>
      <c r="I8" s="124">
        <v>6</v>
      </c>
      <c r="J8" s="11"/>
      <c r="K8" s="11"/>
      <c r="L8" s="307"/>
      <c r="M8" s="27" t="s">
        <v>79</v>
      </c>
      <c r="N8" s="138" t="str">
        <f>IF(COUNT(Alumno!I3:J3)&lt;2,CHAR(32),IF(Alumno!I3+Alumno!J3&gt;7,'Ej 2'!C9,VLOOKUP(Alumno!I3+Alumno!J3,'Ej 2'!B5:E8,2)))</f>
        <v xml:space="preserve"> </v>
      </c>
      <c r="O8" s="139" t="str">
        <f>IF(COUNT(Alumno!I3:J3)&lt;2,CHAR(32),IF(Alumno!I3+Alumno!J3&gt;7,'Ej 2'!D9,VLOOKUP(Alumno!I3+Alumno!J3,B5:E8,3)))</f>
        <v xml:space="preserve"> </v>
      </c>
      <c r="P8" s="140" t="str">
        <f>IF(COUNT(Alumno!I3:J3)&lt;2,CHAR(32),IF(Alumno!I3+Alumno!J3&gt;7,'Ej 2'!E9,VLOOKUP(Alumno!I3+Alumno!J3,B5:E8,4)))</f>
        <v xml:space="preserve"> </v>
      </c>
      <c r="Q8" s="141" t="str">
        <f>IF(COUNT(N8:P8)&lt;3,CHAR(32),SUM(N8:P8))</f>
        <v xml:space="preserve"> </v>
      </c>
      <c r="R8" s="5"/>
      <c r="S8" s="11"/>
      <c r="T8" s="11"/>
      <c r="U8" s="5"/>
      <c r="V8" s="5"/>
      <c r="W8" s="5"/>
      <c r="X8" s="5"/>
      <c r="Y8" s="5"/>
      <c r="Z8" s="5"/>
      <c r="AA8" s="5"/>
      <c r="AB8" s="5"/>
      <c r="AC8" s="5"/>
    </row>
    <row r="9" spans="1:29" ht="18" customHeight="1" thickBot="1" x14ac:dyDescent="0.3">
      <c r="A9" s="11"/>
      <c r="B9" s="46" t="s">
        <v>74</v>
      </c>
      <c r="C9" s="86">
        <v>26</v>
      </c>
      <c r="D9" s="86">
        <v>24</v>
      </c>
      <c r="E9" s="124">
        <v>50</v>
      </c>
      <c r="F9" s="11"/>
      <c r="G9" s="86">
        <v>14</v>
      </c>
      <c r="H9" s="86">
        <v>36</v>
      </c>
      <c r="I9" s="124">
        <v>50</v>
      </c>
      <c r="J9" s="11"/>
      <c r="K9" s="11"/>
      <c r="L9" s="307"/>
      <c r="M9" s="28" t="s">
        <v>80</v>
      </c>
      <c r="N9" s="142" t="str">
        <f>IF(COUNT(Alumno!I3:J3)&lt;2,CHAR(32),IF(Alumno!I3+Alumno!J3&gt;7,G9,VLOOKUP(Alumno!I3+Alumno!J3,B5:I8,6)))</f>
        <v xml:space="preserve"> </v>
      </c>
      <c r="O9" s="143" t="str">
        <f>IF(COUNT(Alumno!I3:J3)&lt;2,CHAR(32),IF(Alumno!I3+Alumno!J3&gt;7,H9,VLOOKUP(Alumno!I3+Alumno!J3,B5:I8,7)))</f>
        <v xml:space="preserve"> </v>
      </c>
      <c r="P9" s="144" t="str">
        <f>IF(COUNT(Alumno!I3:J3)&lt;2,CHAR(32),IF(Alumno!I3+Alumno!J3&gt;7,I9,VLOOKUP(Alumno!I3+Alumno!J3,B5:I8,8)))</f>
        <v xml:space="preserve"> </v>
      </c>
      <c r="Q9" s="145" t="str">
        <f>IF(COUNT(N9:P9)&lt;3,CHAR(32),SUM(N9:P9))</f>
        <v xml:space="preserve"> </v>
      </c>
      <c r="R9" s="5"/>
      <c r="S9" s="11"/>
      <c r="T9" s="11"/>
      <c r="U9" s="5"/>
      <c r="V9" s="5"/>
      <c r="W9" s="5"/>
      <c r="X9" s="5"/>
      <c r="Y9" s="5"/>
      <c r="Z9" s="5"/>
      <c r="AA9" s="5"/>
      <c r="AB9" s="5"/>
      <c r="AC9" s="5"/>
    </row>
    <row r="10" spans="1:29" ht="18" customHeight="1" thickTop="1" thickBot="1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307"/>
      <c r="M10" s="29" t="s">
        <v>3</v>
      </c>
      <c r="N10" s="146" t="str">
        <f>IF(COUNT(N8:N9)&lt;2,CHAR(32),SUM(N8:N9))</f>
        <v xml:space="preserve"> </v>
      </c>
      <c r="O10" s="147" t="str">
        <f t="shared" ref="O10:P10" si="0">IF(COUNT(O8:O9)&lt;2,CHAR(32),SUM(O8:O9))</f>
        <v xml:space="preserve"> </v>
      </c>
      <c r="P10" s="148" t="str">
        <f t="shared" si="0"/>
        <v xml:space="preserve"> </v>
      </c>
      <c r="Q10" s="149" t="str">
        <f>IF(COUNT(N10:P10)&lt;3,CHAR(32),SUM(N10:P10))</f>
        <v xml:space="preserve"> </v>
      </c>
      <c r="R10" s="5"/>
      <c r="S10" s="11"/>
      <c r="T10" s="11"/>
      <c r="U10" s="5"/>
      <c r="V10" s="5"/>
      <c r="W10" s="5"/>
      <c r="X10" s="5"/>
      <c r="Y10" s="5"/>
      <c r="Z10" s="5"/>
      <c r="AA10" s="5"/>
      <c r="AB10" s="5"/>
      <c r="AC10" s="5"/>
    </row>
    <row r="11" spans="1:29" ht="18" customHeight="1" thickTop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7"/>
      <c r="M11" s="7"/>
      <c r="N11" s="100" t="s">
        <v>81</v>
      </c>
      <c r="O11" s="4"/>
      <c r="P11" s="4"/>
      <c r="Q11" s="5"/>
      <c r="R11" s="5"/>
      <c r="S11" s="11"/>
      <c r="T11" s="11"/>
      <c r="U11" s="5"/>
      <c r="V11" s="5"/>
      <c r="W11" s="5"/>
      <c r="X11" s="5"/>
      <c r="Y11" s="5"/>
      <c r="Z11" s="5"/>
      <c r="AA11" s="5"/>
      <c r="AB11" s="5"/>
      <c r="AC11" s="5"/>
    </row>
    <row r="12" spans="1:29" ht="18" customHeight="1" thickBo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45"/>
      <c r="M12" s="45"/>
      <c r="N12" s="46"/>
      <c r="O12" s="46"/>
      <c r="P12" s="46"/>
      <c r="Q12" s="11"/>
      <c r="R12" s="11"/>
      <c r="S12" s="11"/>
      <c r="T12" s="11"/>
      <c r="U12" s="5"/>
      <c r="V12" s="5"/>
      <c r="W12" s="5"/>
      <c r="X12" s="5"/>
      <c r="Y12" s="5"/>
      <c r="Z12" s="5"/>
      <c r="AA12" s="5"/>
      <c r="AB12" s="5"/>
      <c r="AC12" s="5"/>
    </row>
    <row r="13" spans="1:29" ht="18" customHeight="1" thickTop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82" t="s">
        <v>5</v>
      </c>
      <c r="M13" s="31"/>
      <c r="N13" s="52"/>
      <c r="O13" s="52"/>
      <c r="P13" s="52"/>
      <c r="Q13" s="31"/>
      <c r="R13" s="31"/>
      <c r="S13" s="31"/>
      <c r="T13" s="32"/>
      <c r="U13" s="5"/>
      <c r="V13" s="5"/>
      <c r="W13" s="5"/>
      <c r="X13" s="5"/>
      <c r="Y13" s="5"/>
      <c r="Z13" s="5"/>
      <c r="AA13" s="5"/>
      <c r="AB13" s="5"/>
      <c r="AC13" s="5"/>
    </row>
    <row r="14" spans="1:29" ht="18" customHeigh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33"/>
      <c r="M14" s="39" t="s">
        <v>83</v>
      </c>
      <c r="N14" s="53"/>
      <c r="O14" s="53"/>
      <c r="P14" s="53"/>
      <c r="Q14" s="130" t="s">
        <v>86</v>
      </c>
      <c r="R14" s="34"/>
      <c r="S14" s="34"/>
      <c r="T14" s="35"/>
      <c r="U14" s="5"/>
      <c r="V14" s="5"/>
      <c r="W14" s="5"/>
      <c r="X14" s="5"/>
      <c r="Y14" s="5"/>
      <c r="Z14" s="5"/>
      <c r="AA14" s="5"/>
      <c r="AB14" s="5"/>
      <c r="AC14" s="5"/>
    </row>
    <row r="15" spans="1:29" ht="15" customHeight="1" thickBot="1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46"/>
      <c r="L15" s="54"/>
      <c r="M15" s="128"/>
      <c r="N15" s="53"/>
      <c r="O15" s="53"/>
      <c r="P15" s="53"/>
      <c r="Q15" s="34"/>
      <c r="R15" s="106"/>
      <c r="S15" s="34"/>
      <c r="T15" s="35"/>
      <c r="U15" s="5"/>
      <c r="V15" s="5"/>
      <c r="W15" s="5"/>
      <c r="X15" s="5"/>
      <c r="Y15" s="5"/>
      <c r="Z15" s="5"/>
      <c r="AA15" s="5"/>
      <c r="AB15" s="5"/>
      <c r="AC15" s="5"/>
    </row>
    <row r="16" spans="1:29" ht="18" customHeight="1" thickTop="1" thickBot="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46"/>
      <c r="L16" s="54"/>
      <c r="M16" s="131" t="s">
        <v>84</v>
      </c>
      <c r="N16" s="129"/>
      <c r="O16" s="53"/>
      <c r="P16" s="53"/>
      <c r="Q16" s="34"/>
      <c r="R16" s="34"/>
      <c r="S16" s="89"/>
      <c r="T16" s="35"/>
      <c r="U16" s="5"/>
      <c r="V16" s="5"/>
      <c r="W16" s="5"/>
      <c r="X16" s="5"/>
      <c r="Y16" s="5"/>
      <c r="Z16" s="5"/>
      <c r="AA16" s="5"/>
      <c r="AB16" s="5"/>
      <c r="AC16" s="5"/>
    </row>
    <row r="17" spans="1:29" ht="15" customHeight="1" thickTop="1" thickBot="1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46"/>
      <c r="L17" s="54"/>
      <c r="M17" s="129"/>
      <c r="N17" s="129"/>
      <c r="O17" s="53"/>
      <c r="P17" s="53"/>
      <c r="Q17" s="34"/>
      <c r="R17" s="34"/>
      <c r="S17" s="116"/>
      <c r="T17" s="35"/>
      <c r="U17" s="5"/>
      <c r="V17" s="5"/>
      <c r="W17" s="5"/>
      <c r="X17" s="5"/>
      <c r="Y17" s="5"/>
      <c r="Z17" s="5"/>
      <c r="AA17" s="5"/>
      <c r="AB17" s="5"/>
      <c r="AC17" s="5"/>
    </row>
    <row r="18" spans="1:29" ht="20.100000000000001" customHeight="1" thickTop="1" thickBot="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46"/>
      <c r="L18" s="54"/>
      <c r="M18" s="131" t="s">
        <v>85</v>
      </c>
      <c r="N18" s="53"/>
      <c r="O18" s="53"/>
      <c r="P18" s="53"/>
      <c r="Q18" s="34"/>
      <c r="R18" s="106"/>
      <c r="S18" s="89"/>
      <c r="T18" s="35"/>
      <c r="U18" s="11"/>
      <c r="V18" s="11"/>
      <c r="W18" s="11"/>
      <c r="X18" s="11"/>
      <c r="Y18" s="11"/>
      <c r="Z18" s="11"/>
      <c r="AA18" s="11"/>
      <c r="AB18" s="11"/>
      <c r="AC18" s="11"/>
    </row>
    <row r="19" spans="1:29" ht="15" customHeight="1" thickTop="1" thickBo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46"/>
      <c r="L19" s="55"/>
      <c r="M19" s="56"/>
      <c r="N19" s="57"/>
      <c r="O19" s="57"/>
      <c r="P19" s="57"/>
      <c r="Q19" s="36"/>
      <c r="R19" s="36"/>
      <c r="S19" s="36"/>
      <c r="T19" s="37"/>
      <c r="U19" s="11"/>
      <c r="V19" s="11"/>
      <c r="W19" s="11"/>
      <c r="X19" s="11"/>
      <c r="Y19" s="11"/>
      <c r="Z19" s="11"/>
      <c r="AA19" s="11"/>
      <c r="AB19" s="11"/>
      <c r="AC19" s="11"/>
    </row>
    <row r="20" spans="1:29" ht="18" customHeight="1" thickTop="1" thickBot="1" x14ac:dyDescent="0.3">
      <c r="A20" s="11"/>
      <c r="B20" s="11"/>
      <c r="C20" s="11"/>
      <c r="D20" s="11"/>
      <c r="E20" s="11"/>
      <c r="F20" s="11"/>
      <c r="G20" s="11"/>
      <c r="H20" s="49"/>
      <c r="I20" s="49"/>
      <c r="J20" s="63"/>
      <c r="K20" s="46"/>
      <c r="L20" s="45"/>
      <c r="M20" s="45"/>
      <c r="N20" s="46"/>
      <c r="O20" s="46"/>
      <c r="P20" s="46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61"/>
      <c r="AB20" s="11"/>
      <c r="AC20" s="11"/>
    </row>
    <row r="21" spans="1:29" ht="18" customHeight="1" thickTop="1" x14ac:dyDescent="0.25">
      <c r="A21" s="11"/>
      <c r="B21" s="11"/>
      <c r="C21" s="11"/>
      <c r="D21" s="11"/>
      <c r="E21" s="11"/>
      <c r="F21" s="11"/>
      <c r="G21" s="11"/>
      <c r="H21" s="49"/>
      <c r="I21" s="49"/>
      <c r="J21" s="63"/>
      <c r="K21" s="46"/>
      <c r="L21" s="38" t="s">
        <v>6</v>
      </c>
      <c r="M21" s="31"/>
      <c r="N21" s="52"/>
      <c r="O21" s="52"/>
      <c r="P21" s="52"/>
      <c r="Q21" s="31"/>
      <c r="R21" s="31"/>
      <c r="S21" s="31"/>
      <c r="T21" s="32"/>
      <c r="U21" s="11"/>
      <c r="V21" s="11"/>
      <c r="W21" s="11"/>
      <c r="X21" s="11"/>
      <c r="Y21" s="11"/>
      <c r="Z21" s="11"/>
      <c r="AA21" s="61"/>
      <c r="AB21" s="11"/>
      <c r="AC21" s="11"/>
    </row>
    <row r="22" spans="1:29" ht="18" customHeight="1" x14ac:dyDescent="0.25">
      <c r="A22" s="11"/>
      <c r="B22" s="11"/>
      <c r="C22" s="11"/>
      <c r="D22" s="11"/>
      <c r="E22" s="11"/>
      <c r="F22" s="11"/>
      <c r="G22" s="11"/>
      <c r="H22" s="63"/>
      <c r="I22" s="63"/>
      <c r="J22" s="63"/>
      <c r="K22" s="46"/>
      <c r="L22" s="33"/>
      <c r="M22" s="39" t="s">
        <v>87</v>
      </c>
      <c r="N22" s="53"/>
      <c r="O22" s="53"/>
      <c r="P22" s="53"/>
      <c r="Q22" s="34"/>
      <c r="R22" s="34"/>
      <c r="S22" s="34"/>
      <c r="T22" s="35"/>
      <c r="U22" s="11"/>
      <c r="V22" s="11"/>
      <c r="W22" s="11"/>
      <c r="X22" s="11"/>
      <c r="Y22" s="11"/>
      <c r="Z22" s="11"/>
      <c r="AA22" s="11"/>
      <c r="AB22" s="11"/>
      <c r="AC22" s="11"/>
    </row>
    <row r="23" spans="1:29" ht="15" customHeight="1" thickBo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46"/>
      <c r="L23" s="55"/>
      <c r="M23" s="56"/>
      <c r="N23" s="57"/>
      <c r="O23" s="57"/>
      <c r="P23" s="57"/>
      <c r="Q23" s="36"/>
      <c r="R23" s="36"/>
      <c r="S23" s="36"/>
      <c r="T23" s="37"/>
      <c r="U23" s="11"/>
      <c r="V23" s="11"/>
      <c r="W23" s="11"/>
      <c r="X23" s="11"/>
      <c r="Y23" s="11"/>
      <c r="Z23" s="11"/>
      <c r="AA23" s="11"/>
      <c r="AB23" s="11"/>
      <c r="AC23" s="11"/>
    </row>
    <row r="24" spans="1:29" ht="15" customHeight="1" thickTop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46"/>
      <c r="L24" s="7"/>
      <c r="M24" s="7"/>
      <c r="N24" s="14"/>
      <c r="O24" s="15"/>
      <c r="P24" s="17"/>
      <c r="Q24" s="5"/>
      <c r="R24" s="5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</row>
    <row r="25" spans="1:29" ht="18" customHeight="1" thickBo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46"/>
      <c r="L25" s="5"/>
      <c r="M25" s="6"/>
      <c r="N25" s="308" t="s">
        <v>73</v>
      </c>
      <c r="O25" s="309"/>
      <c r="P25" s="310"/>
      <c r="Q25" s="5"/>
      <c r="R25" s="5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</row>
    <row r="26" spans="1:29" ht="18" customHeight="1" thickTop="1" thickBot="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46"/>
      <c r="L26" s="306" t="s">
        <v>72</v>
      </c>
      <c r="M26" s="51" t="s">
        <v>0</v>
      </c>
      <c r="N26" s="122" t="s">
        <v>76</v>
      </c>
      <c r="O26" s="123" t="s">
        <v>77</v>
      </c>
      <c r="P26" s="26" t="s">
        <v>78</v>
      </c>
      <c r="Q26" s="24" t="s">
        <v>3</v>
      </c>
      <c r="R26" s="97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</row>
    <row r="27" spans="1:29" ht="18" customHeight="1" thickTop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46"/>
      <c r="L27" s="307"/>
      <c r="M27" s="27" t="s">
        <v>79</v>
      </c>
      <c r="N27" s="132"/>
      <c r="O27" s="133"/>
      <c r="P27" s="134"/>
      <c r="Q27" s="150"/>
      <c r="R27" s="5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8" customHeight="1" thickBot="1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46"/>
      <c r="L28" s="307"/>
      <c r="M28" s="28" t="s">
        <v>80</v>
      </c>
      <c r="N28" s="135"/>
      <c r="O28" s="136"/>
      <c r="P28" s="137"/>
      <c r="Q28" s="151"/>
      <c r="R28" s="5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</row>
    <row r="29" spans="1:29" ht="18" customHeight="1" thickTop="1" thickBot="1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46"/>
      <c r="L29" s="307"/>
      <c r="M29" s="29" t="s">
        <v>3</v>
      </c>
      <c r="N29" s="152"/>
      <c r="O29" s="153"/>
      <c r="P29" s="154"/>
      <c r="Q29" s="155"/>
      <c r="R29" s="5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</row>
    <row r="30" spans="1:29" ht="18" customHeight="1" thickTop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46"/>
      <c r="L30" s="7"/>
      <c r="M30" s="7"/>
      <c r="N30" s="100" t="s">
        <v>88</v>
      </c>
      <c r="O30" s="4"/>
      <c r="P30" s="4"/>
      <c r="Q30" s="5"/>
      <c r="R30" s="5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  <row r="31" spans="1:29" ht="18" customHeight="1" thickBot="1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46"/>
      <c r="L31" s="45"/>
      <c r="M31" s="45"/>
      <c r="N31" s="58"/>
      <c r="O31" s="59"/>
      <c r="P31" s="50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</row>
    <row r="32" spans="1:29" ht="18" customHeight="1" thickTop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46"/>
      <c r="L32" s="38" t="s">
        <v>10</v>
      </c>
      <c r="M32" s="31"/>
      <c r="N32" s="52"/>
      <c r="O32" s="52"/>
      <c r="P32" s="52"/>
      <c r="Q32" s="31"/>
      <c r="R32" s="31"/>
      <c r="S32" s="32"/>
      <c r="T32" s="11"/>
      <c r="U32" s="11"/>
      <c r="V32" s="11"/>
      <c r="W32" s="11"/>
      <c r="X32" s="11"/>
      <c r="Y32" s="11"/>
      <c r="Z32" s="11"/>
      <c r="AA32" s="11"/>
      <c r="AB32" s="11"/>
      <c r="AC32" s="11"/>
    </row>
    <row r="33" spans="1:29" ht="18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46"/>
      <c r="L33" s="33"/>
      <c r="M33" s="39" t="s">
        <v>89</v>
      </c>
      <c r="N33" s="53"/>
      <c r="O33" s="53"/>
      <c r="P33" s="53"/>
      <c r="Q33" s="34"/>
      <c r="R33" s="34"/>
      <c r="S33" s="35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  <row r="34" spans="1:29" ht="15" customHeight="1" thickBot="1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46"/>
      <c r="L34" s="54"/>
      <c r="M34" s="39"/>
      <c r="N34" s="53"/>
      <c r="O34" s="53"/>
      <c r="P34" s="53"/>
      <c r="Q34" s="34"/>
      <c r="R34" s="34"/>
      <c r="S34" s="35"/>
      <c r="T34" s="11"/>
      <c r="U34" s="11"/>
      <c r="V34" s="11"/>
      <c r="W34" s="11"/>
      <c r="X34" s="11"/>
      <c r="Y34" s="11"/>
      <c r="Z34" s="11"/>
      <c r="AA34" s="11"/>
      <c r="AB34" s="11"/>
      <c r="AC34" s="11"/>
    </row>
    <row r="35" spans="1:29" ht="18" customHeight="1" thickTop="1" thickBot="1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46"/>
      <c r="L35" s="54"/>
      <c r="M35" s="39"/>
      <c r="N35" s="156" t="s">
        <v>90</v>
      </c>
      <c r="O35" s="89"/>
      <c r="P35" s="53"/>
      <c r="Q35" s="34"/>
      <c r="R35" s="34"/>
      <c r="S35" s="35"/>
      <c r="T35" s="11"/>
      <c r="U35" s="11"/>
      <c r="V35" s="11"/>
      <c r="W35" s="11"/>
      <c r="X35" s="11"/>
      <c r="Y35" s="11"/>
      <c r="Z35" s="11"/>
      <c r="AA35" s="11"/>
      <c r="AB35" s="11"/>
      <c r="AC35" s="11"/>
    </row>
    <row r="36" spans="1:29" ht="16.5" thickTop="1" thickBot="1" x14ac:dyDescent="0.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46"/>
      <c r="L36" s="55"/>
      <c r="M36" s="56"/>
      <c r="N36" s="57"/>
      <c r="O36" s="57"/>
      <c r="P36" s="57"/>
      <c r="Q36" s="36"/>
      <c r="R36" s="36"/>
      <c r="S36" s="37"/>
      <c r="T36" s="11"/>
      <c r="U36" s="11"/>
      <c r="V36" s="11"/>
      <c r="W36" s="11"/>
      <c r="X36" s="11"/>
      <c r="Y36" s="11"/>
      <c r="Z36" s="11"/>
      <c r="AA36" s="11"/>
      <c r="AB36" s="11"/>
      <c r="AC36" s="11"/>
    </row>
    <row r="37" spans="1:29" ht="18" customHeight="1" thickTop="1" thickBot="1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46"/>
      <c r="L37" s="45"/>
      <c r="M37" s="45"/>
      <c r="N37" s="58"/>
      <c r="O37" s="59"/>
      <c r="P37" s="50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</row>
    <row r="38" spans="1:29" ht="18" customHeight="1" thickTop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46"/>
      <c r="L38" s="82" t="s">
        <v>18</v>
      </c>
      <c r="M38" s="31"/>
      <c r="N38" s="52"/>
      <c r="O38" s="52"/>
      <c r="P38" s="52"/>
      <c r="Q38" s="31"/>
      <c r="R38" s="32"/>
      <c r="S38" s="12"/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39" spans="1:29" ht="18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46"/>
      <c r="L39" s="33"/>
      <c r="M39" s="39" t="s">
        <v>91</v>
      </c>
      <c r="N39" s="53"/>
      <c r="O39" s="53"/>
      <c r="P39" s="53"/>
      <c r="Q39" s="130"/>
      <c r="R39" s="35"/>
      <c r="S39" s="12"/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spans="1:29" ht="1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46"/>
      <c r="L40" s="54"/>
      <c r="M40" s="128"/>
      <c r="N40" s="53"/>
      <c r="O40" s="53"/>
      <c r="P40" s="53"/>
      <c r="Q40" s="34"/>
      <c r="R40" s="35"/>
      <c r="S40" s="12"/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1:29" ht="18" customHeight="1" thickBot="1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46"/>
      <c r="L41" s="54"/>
      <c r="M41" s="158" t="s">
        <v>92</v>
      </c>
      <c r="N41" s="97">
        <v>0.25</v>
      </c>
      <c r="O41" s="97">
        <v>0.1</v>
      </c>
      <c r="P41" s="97">
        <v>0.05</v>
      </c>
      <c r="Q41" s="97">
        <v>0.01</v>
      </c>
      <c r="R41" s="35"/>
      <c r="S41" s="12"/>
      <c r="T41" s="11"/>
      <c r="U41" s="11"/>
      <c r="V41" s="11"/>
      <c r="W41" s="11"/>
      <c r="X41" s="11"/>
      <c r="Y41" s="11"/>
      <c r="Z41" s="11"/>
      <c r="AA41" s="11"/>
      <c r="AB41" s="11"/>
      <c r="AC41" s="11"/>
    </row>
    <row r="42" spans="1:29" ht="18" customHeight="1" thickTop="1" thickBot="1" x14ac:dyDescent="0.3">
      <c r="A42" s="11"/>
      <c r="B42" s="11"/>
      <c r="C42" s="11"/>
      <c r="D42" s="11"/>
      <c r="E42" s="11"/>
      <c r="F42" s="11"/>
      <c r="K42" s="11"/>
      <c r="L42" s="54"/>
      <c r="M42" s="159" t="s">
        <v>93</v>
      </c>
      <c r="N42" s="89"/>
      <c r="O42" s="89"/>
      <c r="P42" s="89"/>
      <c r="Q42" s="89"/>
      <c r="R42" s="35"/>
      <c r="S42" s="160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3" spans="1:29" ht="15" customHeight="1" thickTop="1" thickBot="1" x14ac:dyDescent="0.3">
      <c r="A43" s="11"/>
      <c r="B43" s="11"/>
      <c r="C43" s="11"/>
      <c r="D43" s="11"/>
      <c r="E43" s="11"/>
      <c r="F43" s="11"/>
      <c r="K43" s="11"/>
      <c r="L43" s="55"/>
      <c r="M43" s="56"/>
      <c r="N43" s="57"/>
      <c r="O43" s="57"/>
      <c r="P43" s="57"/>
      <c r="Q43" s="36"/>
      <c r="R43" s="37"/>
      <c r="S43" s="12"/>
      <c r="T43" s="11"/>
      <c r="U43" s="11"/>
      <c r="V43" s="11"/>
      <c r="W43" s="11"/>
      <c r="X43" s="11"/>
      <c r="Y43" s="11"/>
      <c r="Z43" s="11"/>
      <c r="AA43" s="11"/>
      <c r="AB43" s="11"/>
      <c r="AC43" s="11"/>
    </row>
    <row r="44" spans="1:29" ht="18" customHeight="1" thickTop="1" thickBot="1" x14ac:dyDescent="0.3">
      <c r="A44" s="11"/>
      <c r="B44" s="11"/>
      <c r="C44" s="11"/>
      <c r="D44" s="11"/>
      <c r="E44" s="11"/>
      <c r="F44" s="11"/>
      <c r="K44" s="11"/>
      <c r="L44" s="69"/>
      <c r="M44" s="69"/>
      <c r="N44" s="127"/>
      <c r="O44" s="127"/>
      <c r="P44" s="127"/>
      <c r="Q44" s="12"/>
      <c r="R44" s="12"/>
      <c r="S44" s="12"/>
      <c r="T44" s="12"/>
      <c r="U44" s="11"/>
      <c r="V44" s="11"/>
      <c r="W44" s="11"/>
      <c r="X44" s="11"/>
      <c r="Y44" s="11"/>
      <c r="Z44" s="11"/>
      <c r="AA44" s="11"/>
      <c r="AB44" s="11"/>
      <c r="AC44" s="11"/>
    </row>
    <row r="45" spans="1:29" ht="18" customHeight="1" thickTop="1" x14ac:dyDescent="0.25">
      <c r="A45" s="11"/>
      <c r="B45" s="11"/>
      <c r="C45" s="11"/>
      <c r="D45" s="11"/>
      <c r="E45" s="11"/>
      <c r="F45" s="11"/>
      <c r="K45" s="11"/>
      <c r="L45" s="38" t="s">
        <v>19</v>
      </c>
      <c r="M45" s="31"/>
      <c r="N45" s="52"/>
      <c r="O45" s="52"/>
      <c r="P45" s="52"/>
      <c r="Q45" s="31"/>
      <c r="R45" s="31"/>
      <c r="S45" s="32"/>
      <c r="T45" s="12"/>
      <c r="U45" s="11"/>
      <c r="V45" s="11"/>
      <c r="W45" s="11"/>
      <c r="X45" s="11"/>
      <c r="Y45" s="11"/>
      <c r="Z45" s="11"/>
      <c r="AA45" s="11"/>
      <c r="AB45" s="11"/>
      <c r="AC45" s="11"/>
    </row>
    <row r="46" spans="1:29" ht="18" customHeight="1" x14ac:dyDescent="0.25">
      <c r="A46" s="11"/>
      <c r="B46" s="11"/>
      <c r="C46" s="11"/>
      <c r="D46" s="11"/>
      <c r="E46" s="11"/>
      <c r="F46" s="11"/>
      <c r="K46" s="11"/>
      <c r="L46" s="33"/>
      <c r="M46" s="39" t="s">
        <v>96</v>
      </c>
      <c r="N46" s="53"/>
      <c r="O46" s="53"/>
      <c r="P46" s="53"/>
      <c r="Q46" s="34"/>
      <c r="R46" s="34"/>
      <c r="S46" s="35"/>
      <c r="T46" s="12"/>
      <c r="U46" s="11"/>
      <c r="V46" s="11"/>
      <c r="W46" s="11"/>
      <c r="X46" s="11"/>
      <c r="Y46" s="11"/>
      <c r="Z46" s="11"/>
      <c r="AA46" s="11"/>
      <c r="AB46" s="11"/>
      <c r="AC46" s="11"/>
    </row>
    <row r="47" spans="1:29" ht="15" customHeight="1" thickBot="1" x14ac:dyDescent="0.3">
      <c r="A47" s="11"/>
      <c r="B47" s="11"/>
      <c r="C47" s="11"/>
      <c r="D47" s="11"/>
      <c r="E47" s="11"/>
      <c r="F47" s="11"/>
      <c r="K47" s="11"/>
      <c r="L47" s="54"/>
      <c r="M47" s="39"/>
      <c r="N47" s="53"/>
      <c r="O47" s="53"/>
      <c r="P47" s="53"/>
      <c r="Q47" s="34"/>
      <c r="R47" s="34"/>
      <c r="S47" s="35"/>
      <c r="T47" s="12"/>
      <c r="U47" s="11"/>
      <c r="V47" s="11"/>
      <c r="W47" s="11"/>
      <c r="X47" s="11"/>
      <c r="Y47" s="11"/>
      <c r="Z47" s="11"/>
      <c r="AA47" s="11"/>
      <c r="AB47" s="11"/>
      <c r="AC47" s="11"/>
    </row>
    <row r="48" spans="1:29" ht="18" customHeight="1" thickTop="1" thickBot="1" x14ac:dyDescent="0.3">
      <c r="A48" s="11"/>
      <c r="B48" s="11"/>
      <c r="C48" s="11"/>
      <c r="D48" s="11"/>
      <c r="E48" s="11"/>
      <c r="F48" s="11"/>
      <c r="K48" s="11"/>
      <c r="L48" s="54"/>
      <c r="M48" s="311" t="s">
        <v>21</v>
      </c>
      <c r="N48" s="305"/>
      <c r="O48" s="85"/>
      <c r="P48" s="53"/>
      <c r="Q48" s="157" t="s">
        <v>94</v>
      </c>
      <c r="R48" s="34"/>
      <c r="S48" s="35"/>
      <c r="T48" s="12"/>
      <c r="U48" s="11"/>
      <c r="V48" s="11"/>
      <c r="W48" s="11"/>
      <c r="X48" s="11"/>
      <c r="Y48" s="11"/>
      <c r="Z48" s="11"/>
      <c r="AA48" s="11"/>
      <c r="AB48" s="11"/>
      <c r="AC48" s="11"/>
    </row>
    <row r="49" spans="1:29" ht="18" customHeight="1" thickTop="1" thickBot="1" x14ac:dyDescent="0.3">
      <c r="A49" s="11"/>
      <c r="B49" s="11"/>
      <c r="C49" s="11"/>
      <c r="D49" s="11"/>
      <c r="E49" s="11"/>
      <c r="F49" s="11"/>
      <c r="K49" s="11"/>
      <c r="L49" s="54"/>
      <c r="M49" s="311" t="s">
        <v>20</v>
      </c>
      <c r="N49" s="305"/>
      <c r="O49" s="85"/>
      <c r="P49" s="53"/>
      <c r="Q49" s="89"/>
      <c r="R49" s="34"/>
      <c r="S49" s="35"/>
      <c r="T49" s="12"/>
      <c r="U49" s="11"/>
      <c r="V49" s="11"/>
      <c r="W49" s="11"/>
      <c r="X49" s="11"/>
      <c r="Y49" s="11"/>
      <c r="Z49" s="11"/>
      <c r="AA49" s="11"/>
      <c r="AB49" s="11"/>
      <c r="AC49" s="11"/>
    </row>
    <row r="50" spans="1:29" ht="18" customHeight="1" thickTop="1" x14ac:dyDescent="0.25">
      <c r="A50" s="11"/>
      <c r="B50" s="11"/>
      <c r="C50" s="11"/>
      <c r="D50" s="11"/>
      <c r="E50" s="11"/>
      <c r="F50" s="11"/>
      <c r="K50" s="11"/>
      <c r="L50" s="54"/>
      <c r="M50" s="162"/>
      <c r="N50" s="163"/>
      <c r="O50" s="164" t="s">
        <v>95</v>
      </c>
      <c r="P50" s="161"/>
      <c r="Q50" s="116"/>
      <c r="R50" s="34"/>
      <c r="S50" s="35"/>
      <c r="T50" s="12"/>
      <c r="U50" s="11"/>
      <c r="V50" s="11"/>
      <c r="W50" s="11"/>
      <c r="X50" s="11"/>
      <c r="Y50" s="11"/>
      <c r="Z50" s="11"/>
      <c r="AA50" s="11"/>
      <c r="AB50" s="11"/>
      <c r="AC50" s="11"/>
    </row>
    <row r="51" spans="1:29" ht="15" customHeight="1" thickBot="1" x14ac:dyDescent="0.3">
      <c r="A51" s="11"/>
      <c r="B51" s="11"/>
      <c r="C51" s="11"/>
      <c r="D51" s="11"/>
      <c r="E51" s="11"/>
      <c r="F51" s="11"/>
      <c r="K51" s="11"/>
      <c r="L51" s="55"/>
      <c r="M51" s="56"/>
      <c r="N51" s="57"/>
      <c r="O51" s="57"/>
      <c r="P51" s="57"/>
      <c r="Q51" s="36"/>
      <c r="R51" s="36"/>
      <c r="S51" s="37"/>
      <c r="T51" s="12"/>
      <c r="U51" s="11"/>
      <c r="V51" s="11"/>
      <c r="W51" s="11"/>
      <c r="X51" s="11"/>
      <c r="Y51" s="11"/>
      <c r="Z51" s="11"/>
      <c r="AA51" s="11"/>
      <c r="AB51" s="11"/>
      <c r="AC51" s="11"/>
    </row>
    <row r="52" spans="1:29" ht="18" customHeight="1" thickTop="1" thickBot="1" x14ac:dyDescent="0.3">
      <c r="A52" s="11"/>
      <c r="B52" s="11"/>
      <c r="C52" s="11"/>
      <c r="D52" s="11"/>
      <c r="E52" s="11"/>
      <c r="F52" s="11"/>
      <c r="K52" s="11"/>
      <c r="L52" s="69"/>
      <c r="M52" s="69"/>
      <c r="N52" s="127"/>
      <c r="O52" s="127"/>
      <c r="P52" s="127"/>
      <c r="Q52" s="12"/>
      <c r="R52" s="12"/>
      <c r="S52" s="12"/>
      <c r="T52" s="12"/>
      <c r="U52" s="11"/>
      <c r="V52" s="11"/>
      <c r="W52" s="11"/>
      <c r="X52" s="11"/>
      <c r="Y52" s="11"/>
      <c r="Z52" s="11"/>
      <c r="AA52" s="11"/>
      <c r="AB52" s="11"/>
      <c r="AC52" s="11"/>
    </row>
    <row r="53" spans="1:29" ht="18" customHeight="1" thickTop="1" x14ac:dyDescent="0.25">
      <c r="A53" s="11"/>
      <c r="B53" s="11"/>
      <c r="C53" s="11"/>
      <c r="D53" s="11"/>
      <c r="E53" s="11"/>
      <c r="F53" s="11"/>
      <c r="K53" s="11"/>
      <c r="L53" s="38" t="s">
        <v>22</v>
      </c>
      <c r="M53" s="31"/>
      <c r="N53" s="52"/>
      <c r="O53" s="52"/>
      <c r="P53" s="52"/>
      <c r="Q53" s="31"/>
      <c r="R53" s="31"/>
      <c r="S53" s="32"/>
      <c r="T53" s="12"/>
      <c r="U53" s="11"/>
      <c r="V53" s="11"/>
      <c r="W53" s="11"/>
      <c r="X53" s="11"/>
      <c r="Y53" s="11"/>
      <c r="Z53" s="11"/>
      <c r="AA53" s="11"/>
      <c r="AB53" s="11"/>
      <c r="AC53" s="11"/>
    </row>
    <row r="54" spans="1:29" ht="18" customHeight="1" x14ac:dyDescent="0.25">
      <c r="A54" s="11"/>
      <c r="B54" s="11"/>
      <c r="C54" s="11"/>
      <c r="D54" s="11"/>
      <c r="E54" s="11"/>
      <c r="F54" s="11"/>
      <c r="K54" s="11"/>
      <c r="L54" s="33"/>
      <c r="M54" s="39" t="s">
        <v>23</v>
      </c>
      <c r="N54" s="53"/>
      <c r="O54" s="53"/>
      <c r="P54" s="53"/>
      <c r="Q54" s="34"/>
      <c r="R54" s="34"/>
      <c r="S54" s="35"/>
      <c r="T54" s="12"/>
      <c r="U54" s="11"/>
      <c r="V54" s="11"/>
      <c r="W54" s="11"/>
      <c r="X54" s="11"/>
      <c r="Y54" s="11"/>
      <c r="Z54" s="11"/>
      <c r="AA54" s="11"/>
      <c r="AB54" s="11"/>
      <c r="AC54" s="11"/>
    </row>
    <row r="55" spans="1:29" ht="15" customHeight="1" thickBot="1" x14ac:dyDescent="0.3">
      <c r="A55" s="11"/>
      <c r="B55" s="11"/>
      <c r="C55" s="11"/>
      <c r="D55" s="11"/>
      <c r="E55" s="11"/>
      <c r="F55" s="11"/>
      <c r="K55" s="11"/>
      <c r="L55" s="54"/>
      <c r="M55" s="39"/>
      <c r="N55" s="53"/>
      <c r="O55" s="53"/>
      <c r="P55" s="53"/>
      <c r="Q55" s="34"/>
      <c r="R55" s="34"/>
      <c r="S55" s="35"/>
      <c r="T55" s="12"/>
      <c r="U55" s="11"/>
      <c r="V55" s="11"/>
      <c r="W55" s="11"/>
      <c r="X55" s="11"/>
      <c r="Y55" s="11"/>
      <c r="Z55" s="11"/>
      <c r="AA55" s="11"/>
      <c r="AB55" s="11"/>
      <c r="AC55" s="11"/>
    </row>
    <row r="56" spans="1:29" ht="18" customHeight="1" thickTop="1" thickBot="1" x14ac:dyDescent="0.3">
      <c r="A56" s="11"/>
      <c r="B56" s="11"/>
      <c r="C56" s="11"/>
      <c r="D56" s="11"/>
      <c r="E56" s="11"/>
      <c r="F56" s="11"/>
      <c r="K56" s="11"/>
      <c r="L56" s="54"/>
      <c r="M56" s="300" t="s">
        <v>97</v>
      </c>
      <c r="N56" s="301"/>
      <c r="O56" s="301"/>
      <c r="P56" s="301"/>
      <c r="Q56" s="302"/>
      <c r="R56" s="85"/>
      <c r="S56" s="35"/>
      <c r="T56" s="12"/>
      <c r="U56" s="11"/>
      <c r="V56" s="11"/>
      <c r="W56" s="11"/>
      <c r="X56" s="11"/>
      <c r="Y56" s="11"/>
      <c r="Z56" s="11"/>
      <c r="AA56" s="11"/>
      <c r="AB56" s="11"/>
      <c r="AC56" s="11"/>
    </row>
    <row r="57" spans="1:29" ht="18" customHeight="1" thickTop="1" thickBot="1" x14ac:dyDescent="0.3">
      <c r="A57" s="11"/>
      <c r="B57" s="11"/>
      <c r="C57" s="11"/>
      <c r="D57" s="11"/>
      <c r="E57" s="11"/>
      <c r="F57" s="11"/>
      <c r="K57" s="11"/>
      <c r="L57" s="54"/>
      <c r="M57" s="303" t="s">
        <v>101</v>
      </c>
      <c r="N57" s="304"/>
      <c r="O57" s="304"/>
      <c r="P57" s="304"/>
      <c r="Q57" s="305"/>
      <c r="R57" s="85"/>
      <c r="S57" s="35"/>
      <c r="T57" s="12"/>
      <c r="U57" s="11"/>
      <c r="V57" s="11"/>
      <c r="W57" s="11"/>
      <c r="X57" s="11"/>
      <c r="Y57" s="11"/>
      <c r="Z57" s="11"/>
      <c r="AA57" s="11"/>
      <c r="AB57" s="11"/>
      <c r="AC57" s="11"/>
    </row>
    <row r="58" spans="1:29" ht="18" customHeight="1" thickTop="1" x14ac:dyDescent="0.25">
      <c r="A58" s="11"/>
      <c r="B58" s="11"/>
      <c r="C58" s="11"/>
      <c r="D58" s="11"/>
      <c r="E58" s="11"/>
      <c r="F58" s="11"/>
      <c r="K58" s="11"/>
      <c r="L58" s="54"/>
      <c r="M58" s="162"/>
      <c r="N58" s="163"/>
      <c r="O58" s="164"/>
      <c r="P58" s="161"/>
      <c r="Q58" s="116"/>
      <c r="R58" s="165" t="s">
        <v>95</v>
      </c>
      <c r="S58" s="35"/>
      <c r="T58" s="12"/>
      <c r="U58" s="11"/>
      <c r="V58" s="11"/>
      <c r="W58" s="11"/>
      <c r="X58" s="11"/>
      <c r="Y58" s="11"/>
      <c r="Z58" s="11"/>
      <c r="AA58" s="11"/>
      <c r="AB58" s="11"/>
      <c r="AC58" s="11"/>
    </row>
    <row r="59" spans="1:29" ht="15" customHeight="1" thickBot="1" x14ac:dyDescent="0.3">
      <c r="A59" s="11"/>
      <c r="B59" s="11"/>
      <c r="C59" s="11"/>
      <c r="D59" s="11"/>
      <c r="E59" s="11"/>
      <c r="F59" s="11"/>
      <c r="K59" s="11"/>
      <c r="L59" s="55"/>
      <c r="M59" s="56"/>
      <c r="N59" s="57"/>
      <c r="O59" s="57"/>
      <c r="P59" s="57"/>
      <c r="Q59" s="36"/>
      <c r="R59" s="36"/>
      <c r="S59" s="37"/>
      <c r="T59" s="12"/>
      <c r="U59" s="11"/>
      <c r="V59" s="11"/>
      <c r="W59" s="11"/>
      <c r="X59" s="11"/>
      <c r="Y59" s="11"/>
      <c r="Z59" s="11"/>
      <c r="AA59" s="11"/>
      <c r="AB59" s="11"/>
      <c r="AC59" s="11"/>
    </row>
    <row r="60" spans="1:29" ht="18" customHeight="1" thickTop="1" thickBot="1" x14ac:dyDescent="0.3">
      <c r="A60" s="11"/>
      <c r="B60" s="11"/>
      <c r="C60" s="11"/>
      <c r="D60" s="11"/>
      <c r="E60" s="11"/>
      <c r="F60" s="11"/>
      <c r="K60" s="11"/>
      <c r="L60" s="69"/>
      <c r="M60" s="69"/>
      <c r="N60" s="127"/>
      <c r="O60" s="127"/>
      <c r="P60" s="127"/>
      <c r="Q60" s="12"/>
      <c r="R60" s="12"/>
      <c r="S60" s="12"/>
      <c r="T60" s="12"/>
      <c r="U60" s="11"/>
      <c r="V60" s="11"/>
      <c r="W60" s="11"/>
      <c r="X60" s="11"/>
      <c r="Y60" s="11"/>
      <c r="Z60" s="11"/>
      <c r="AA60" s="11"/>
      <c r="AB60" s="11"/>
      <c r="AC60" s="11"/>
    </row>
    <row r="61" spans="1:29" ht="18" customHeight="1" thickTop="1" x14ac:dyDescent="0.25">
      <c r="A61" s="11"/>
      <c r="B61" s="11"/>
      <c r="C61" s="11"/>
      <c r="D61" s="11"/>
      <c r="E61" s="11"/>
      <c r="F61" s="11"/>
      <c r="K61" s="11"/>
      <c r="L61" s="82" t="s">
        <v>24</v>
      </c>
      <c r="M61" s="31"/>
      <c r="N61" s="52"/>
      <c r="O61" s="52"/>
      <c r="P61" s="52"/>
      <c r="Q61" s="31"/>
      <c r="R61" s="31"/>
      <c r="S61" s="31"/>
      <c r="T61" s="32"/>
      <c r="U61" s="11"/>
      <c r="V61" s="11"/>
      <c r="W61" s="11"/>
      <c r="X61" s="11"/>
      <c r="Y61" s="11"/>
      <c r="Z61" s="11"/>
      <c r="AA61" s="11"/>
      <c r="AB61" s="11"/>
      <c r="AC61" s="11"/>
    </row>
    <row r="62" spans="1:29" ht="18" customHeight="1" x14ac:dyDescent="0.25">
      <c r="A62" s="11"/>
      <c r="B62" s="11"/>
      <c r="C62" s="11"/>
      <c r="D62" s="11"/>
      <c r="E62" s="11"/>
      <c r="F62" s="11"/>
      <c r="K62" s="11"/>
      <c r="L62" s="33"/>
      <c r="M62" s="39" t="s">
        <v>98</v>
      </c>
      <c r="N62" s="53"/>
      <c r="O62" s="53"/>
      <c r="P62" s="53"/>
      <c r="Q62" s="130"/>
      <c r="R62" s="34"/>
      <c r="S62" s="34"/>
      <c r="T62" s="35"/>
      <c r="U62" s="11"/>
      <c r="V62" s="11"/>
      <c r="W62" s="11"/>
      <c r="X62" s="11"/>
      <c r="Y62" s="11"/>
      <c r="Z62" s="11"/>
      <c r="AA62" s="11"/>
      <c r="AB62" s="11"/>
      <c r="AC62" s="11"/>
    </row>
    <row r="63" spans="1:29" ht="15" customHeight="1" thickBot="1" x14ac:dyDescent="0.3">
      <c r="A63" s="11"/>
      <c r="B63" s="11"/>
      <c r="C63" s="11"/>
      <c r="D63" s="11"/>
      <c r="E63" s="11"/>
      <c r="F63" s="11"/>
      <c r="K63" s="11"/>
      <c r="L63" s="54"/>
      <c r="M63" s="128"/>
      <c r="N63" s="53"/>
      <c r="O63" s="53"/>
      <c r="P63" s="53"/>
      <c r="Q63" s="34"/>
      <c r="R63" s="106"/>
      <c r="S63" s="34"/>
      <c r="T63" s="35"/>
      <c r="U63" s="11"/>
      <c r="V63" s="11"/>
      <c r="W63" s="11"/>
      <c r="X63" s="11"/>
      <c r="Y63" s="11"/>
      <c r="Z63" s="11"/>
      <c r="AA63" s="11"/>
      <c r="AB63" s="11"/>
      <c r="AC63" s="11"/>
    </row>
    <row r="64" spans="1:29" ht="18" customHeight="1" thickTop="1" thickBot="1" x14ac:dyDescent="0.3">
      <c r="A64" s="11"/>
      <c r="B64" s="11"/>
      <c r="C64" s="11"/>
      <c r="D64" s="11"/>
      <c r="E64" s="11"/>
      <c r="F64" s="11"/>
      <c r="K64" s="11"/>
      <c r="L64" s="54"/>
      <c r="M64" s="131" t="s">
        <v>99</v>
      </c>
      <c r="N64" s="129"/>
      <c r="O64" s="53"/>
      <c r="P64" s="53"/>
      <c r="Q64" s="34"/>
      <c r="R64" s="34"/>
      <c r="S64" s="89"/>
      <c r="T64" s="35"/>
      <c r="U64" s="11"/>
      <c r="V64" s="11"/>
      <c r="W64" s="11"/>
      <c r="X64" s="11"/>
      <c r="Y64" s="11"/>
      <c r="Z64" s="11"/>
      <c r="AA64" s="11"/>
      <c r="AB64" s="11"/>
      <c r="AC64" s="11"/>
    </row>
    <row r="65" spans="1:29" ht="15" customHeight="1" thickTop="1" thickBot="1" x14ac:dyDescent="0.3">
      <c r="A65" s="11"/>
      <c r="B65" s="11"/>
      <c r="C65" s="11"/>
      <c r="D65" s="11"/>
      <c r="E65" s="11"/>
      <c r="F65" s="11"/>
      <c r="K65" s="11"/>
      <c r="L65" s="54"/>
      <c r="M65" s="129"/>
      <c r="N65" s="129"/>
      <c r="O65" s="53"/>
      <c r="P65" s="53"/>
      <c r="Q65" s="34"/>
      <c r="R65" s="34"/>
      <c r="S65" s="116"/>
      <c r="T65" s="35"/>
      <c r="U65" s="11"/>
      <c r="V65" s="11"/>
      <c r="W65" s="11"/>
      <c r="X65" s="11"/>
      <c r="Y65" s="11"/>
      <c r="Z65" s="11"/>
      <c r="AA65" s="11"/>
      <c r="AB65" s="11"/>
      <c r="AC65" s="11"/>
    </row>
    <row r="66" spans="1:29" ht="18" customHeight="1" thickTop="1" thickBot="1" x14ac:dyDescent="0.3">
      <c r="A66" s="11"/>
      <c r="B66" s="11"/>
      <c r="C66" s="11"/>
      <c r="D66" s="11"/>
      <c r="E66" s="11"/>
      <c r="F66" s="11"/>
      <c r="K66" s="11"/>
      <c r="L66" s="54"/>
      <c r="M66" s="131" t="s">
        <v>100</v>
      </c>
      <c r="N66" s="53"/>
      <c r="O66" s="53"/>
      <c r="P66" s="53"/>
      <c r="Q66" s="34"/>
      <c r="R66" s="106"/>
      <c r="S66" s="89"/>
      <c r="T66" s="35"/>
      <c r="U66" s="11"/>
      <c r="V66" s="11"/>
      <c r="W66" s="11"/>
      <c r="X66" s="11"/>
      <c r="Y66" s="11"/>
      <c r="Z66" s="11"/>
      <c r="AA66" s="11"/>
      <c r="AB66" s="11"/>
      <c r="AC66" s="11"/>
    </row>
    <row r="67" spans="1:29" ht="15" customHeight="1" thickTop="1" thickBot="1" x14ac:dyDescent="0.3">
      <c r="A67" s="11"/>
      <c r="B67" s="11"/>
      <c r="C67" s="11"/>
      <c r="D67" s="11"/>
      <c r="E67" s="11"/>
      <c r="F67" s="11"/>
      <c r="K67" s="11"/>
      <c r="L67" s="55"/>
      <c r="M67" s="56"/>
      <c r="N67" s="57"/>
      <c r="O67" s="57"/>
      <c r="P67" s="57"/>
      <c r="Q67" s="36"/>
      <c r="R67" s="36"/>
      <c r="S67" s="36"/>
      <c r="T67" s="37"/>
      <c r="U67" s="11"/>
      <c r="V67" s="11"/>
      <c r="W67" s="11"/>
      <c r="X67" s="11"/>
      <c r="Y67" s="11"/>
      <c r="Z67" s="11"/>
      <c r="AA67" s="11"/>
      <c r="AB67" s="11"/>
      <c r="AC67" s="11"/>
    </row>
    <row r="68" spans="1:29" ht="15" customHeight="1" thickTop="1" x14ac:dyDescent="0.25">
      <c r="A68" s="11"/>
      <c r="B68" s="11"/>
      <c r="C68" s="11"/>
      <c r="D68" s="11"/>
      <c r="E68" s="11"/>
      <c r="F68" s="11"/>
      <c r="K68" s="11"/>
      <c r="L68" s="61"/>
      <c r="M68" s="45"/>
      <c r="N68" s="46"/>
      <c r="O68" s="46"/>
      <c r="P68" s="46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</row>
    <row r="69" spans="1:29" ht="15" customHeight="1" x14ac:dyDescent="0.25">
      <c r="A69" s="8"/>
      <c r="B69" s="8"/>
      <c r="C69" s="8"/>
      <c r="D69" s="8"/>
      <c r="E69" s="8"/>
      <c r="F69" s="8"/>
      <c r="K69" s="8"/>
      <c r="L69" s="62"/>
      <c r="M69" s="18"/>
      <c r="N69" s="10"/>
      <c r="O69" s="10"/>
      <c r="P69" s="10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1:29" ht="15.75" x14ac:dyDescent="0.25">
      <c r="L70" s="30"/>
    </row>
    <row r="71" spans="1:29" ht="15.75" x14ac:dyDescent="0.25">
      <c r="L71" s="30"/>
    </row>
    <row r="72" spans="1:29" ht="15.75" x14ac:dyDescent="0.25">
      <c r="L72" s="30"/>
    </row>
    <row r="73" spans="1:29" ht="15.75" x14ac:dyDescent="0.25">
      <c r="L73" s="30"/>
    </row>
  </sheetData>
  <sheetProtection sheet="1" objects="1" scenarios="1"/>
  <mergeCells count="8">
    <mergeCell ref="M56:Q56"/>
    <mergeCell ref="M57:Q57"/>
    <mergeCell ref="L7:L10"/>
    <mergeCell ref="N6:P6"/>
    <mergeCell ref="N25:P25"/>
    <mergeCell ref="L26:L29"/>
    <mergeCell ref="M48:N48"/>
    <mergeCell ref="M49:N4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7"/>
  <sheetViews>
    <sheetView workbookViewId="0">
      <selection activeCell="AJ10" sqref="AJ10"/>
    </sheetView>
  </sheetViews>
  <sheetFormatPr baseColWidth="10" defaultRowHeight="15" x14ac:dyDescent="0.25"/>
  <cols>
    <col min="1" max="1" width="1.7109375" customWidth="1"/>
    <col min="2" max="2" width="6.7109375" hidden="1" customWidth="1"/>
    <col min="3" max="27" width="10.7109375" hidden="1" customWidth="1"/>
    <col min="28" max="28" width="5.7109375" customWidth="1"/>
    <col min="29" max="41" width="10.7109375" customWidth="1"/>
    <col min="42" max="42" width="1.7109375" customWidth="1"/>
    <col min="43" max="43" width="10.7109375" customWidth="1"/>
  </cols>
  <sheetData>
    <row r="1" spans="1:42" ht="9.9499999999999993" customHeight="1" x14ac:dyDescent="0.25">
      <c r="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</row>
    <row r="2" spans="1:42" ht="18" customHeight="1" x14ac:dyDescent="0.25">
      <c r="A2" s="11"/>
      <c r="AB2" s="44" t="s">
        <v>9</v>
      </c>
      <c r="AC2" s="43" t="s">
        <v>117</v>
      </c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pans="1:42" ht="18" customHeight="1" x14ac:dyDescent="0.25">
      <c r="A3" s="11"/>
      <c r="AB3" s="44"/>
      <c r="AC3" s="43" t="s">
        <v>118</v>
      </c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</row>
    <row r="4" spans="1:42" ht="18" customHeight="1" thickBot="1" x14ac:dyDescent="0.3">
      <c r="A4" s="11"/>
      <c r="AB4" s="44"/>
      <c r="AC4" s="43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</row>
    <row r="5" spans="1:42" ht="18" customHeight="1" thickTop="1" x14ac:dyDescent="0.25">
      <c r="A5" s="11"/>
      <c r="AB5" s="11"/>
      <c r="AC5" s="38" t="s">
        <v>5</v>
      </c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2"/>
      <c r="AO5" s="11"/>
      <c r="AP5" s="11"/>
    </row>
    <row r="6" spans="1:42" ht="18" customHeight="1" x14ac:dyDescent="0.25">
      <c r="A6" s="11"/>
      <c r="B6" s="3">
        <v>4</v>
      </c>
      <c r="C6" t="s">
        <v>103</v>
      </c>
      <c r="M6" t="s">
        <v>104</v>
      </c>
      <c r="W6" t="s">
        <v>105</v>
      </c>
      <c r="AB6" s="11"/>
      <c r="AC6" s="33"/>
      <c r="AD6" s="39" t="str">
        <f>IF(COUNT(Alumno!I3:J3)&lt;2,CHAR(32),IF(Alumno!I3+Alumno!J3&gt;7,'Ej 3'!C12,VLOOKUP(Alumno!I3+Alumno!J3,'Ej 3'!B8:K11,2)))</f>
        <v xml:space="preserve"> </v>
      </c>
      <c r="AE6" s="34"/>
      <c r="AF6" s="34"/>
      <c r="AG6" s="34"/>
      <c r="AH6" s="34"/>
      <c r="AI6" s="34"/>
      <c r="AJ6" s="34"/>
      <c r="AK6" s="34"/>
      <c r="AL6" s="34"/>
      <c r="AM6" s="34"/>
      <c r="AN6" s="35"/>
      <c r="AO6" s="11"/>
      <c r="AP6" s="11"/>
    </row>
    <row r="7" spans="1:42" ht="18" customHeight="1" x14ac:dyDescent="0.25">
      <c r="A7" s="11"/>
      <c r="B7" s="168" t="s">
        <v>102</v>
      </c>
      <c r="C7" s="169" t="s">
        <v>119</v>
      </c>
      <c r="D7" s="169"/>
      <c r="E7" s="169"/>
      <c r="F7" s="169"/>
      <c r="G7" s="169"/>
      <c r="H7" s="169"/>
      <c r="I7" s="169"/>
      <c r="J7" s="169"/>
      <c r="K7" s="169"/>
      <c r="L7" s="169"/>
      <c r="M7" s="169" t="s">
        <v>132</v>
      </c>
      <c r="N7" s="169"/>
      <c r="O7" s="169"/>
      <c r="P7" s="169"/>
      <c r="Q7" s="169"/>
      <c r="R7" s="169"/>
      <c r="S7" s="169"/>
      <c r="T7" s="169"/>
      <c r="U7" s="169"/>
      <c r="V7" s="169"/>
      <c r="W7" s="169" t="s">
        <v>125</v>
      </c>
      <c r="X7" s="169"/>
      <c r="Y7" s="169"/>
      <c r="Z7" s="169"/>
      <c r="AA7" s="169"/>
      <c r="AB7" s="11"/>
      <c r="AC7" s="33"/>
      <c r="AD7" s="39" t="str">
        <f>IF(COUNT(Alumno!I3:J3)&lt;2,CHAR(32),IF(Alumno!I3+Alumno!J3&gt;7,M12,VLOOKUP(Alumno!I3+Alumno!J3,B8:M11,12)))</f>
        <v xml:space="preserve"> </v>
      </c>
      <c r="AE7" s="34"/>
      <c r="AF7" s="34"/>
      <c r="AG7" s="34"/>
      <c r="AH7" s="34"/>
      <c r="AI7" s="34"/>
      <c r="AJ7" s="34"/>
      <c r="AK7" s="34"/>
      <c r="AL7" s="34"/>
      <c r="AM7" s="34"/>
      <c r="AN7" s="35"/>
      <c r="AO7" s="11"/>
      <c r="AP7" s="11"/>
    </row>
    <row r="8" spans="1:42" ht="18" customHeight="1" x14ac:dyDescent="0.25">
      <c r="A8" s="11"/>
      <c r="B8" s="3">
        <v>4</v>
      </c>
      <c r="C8" t="s">
        <v>120</v>
      </c>
      <c r="M8" t="s">
        <v>123</v>
      </c>
      <c r="W8" t="s">
        <v>121</v>
      </c>
      <c r="AB8" s="11"/>
      <c r="AC8" s="33"/>
      <c r="AD8" s="39" t="str">
        <f>IF(COUNT(Alumno!I3:J3)&lt;2,CHAR(32),IF(Alumno!I3+Alumno!J3&gt;7,W12,VLOOKUP(Alumno!I3+Alumno!J3,B8:W11,22)))</f>
        <v xml:space="preserve"> </v>
      </c>
      <c r="AE8" s="34"/>
      <c r="AF8" s="34"/>
      <c r="AG8" s="34"/>
      <c r="AH8" s="34"/>
      <c r="AI8" s="34"/>
      <c r="AJ8" s="34"/>
      <c r="AK8" s="34"/>
      <c r="AL8" s="34"/>
      <c r="AM8" s="34"/>
      <c r="AN8" s="35"/>
      <c r="AO8" s="11"/>
      <c r="AP8" s="11"/>
    </row>
    <row r="9" spans="1:42" ht="18" customHeight="1" thickBot="1" x14ac:dyDescent="0.3">
      <c r="A9" s="11"/>
      <c r="B9" s="3">
        <v>5</v>
      </c>
      <c r="C9" t="s">
        <v>122</v>
      </c>
      <c r="M9" t="s">
        <v>124</v>
      </c>
      <c r="W9" t="s">
        <v>126</v>
      </c>
      <c r="AB9" s="11"/>
      <c r="AC9" s="33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5"/>
      <c r="AO9" s="11"/>
      <c r="AP9" s="11"/>
    </row>
    <row r="10" spans="1:42" ht="18" customHeight="1" thickTop="1" thickBot="1" x14ac:dyDescent="0.3">
      <c r="A10" s="11"/>
      <c r="B10" s="3">
        <v>6</v>
      </c>
      <c r="C10" t="s">
        <v>127</v>
      </c>
      <c r="M10" t="s">
        <v>134</v>
      </c>
      <c r="W10" t="s">
        <v>128</v>
      </c>
      <c r="AB10" s="11"/>
      <c r="AC10" s="33"/>
      <c r="AD10" s="53" t="s">
        <v>12</v>
      </c>
      <c r="AE10" s="39" t="s">
        <v>109</v>
      </c>
      <c r="AF10" s="53"/>
      <c r="AG10" s="53"/>
      <c r="AH10" s="312" t="s">
        <v>106</v>
      </c>
      <c r="AI10" s="313"/>
      <c r="AJ10" s="85"/>
      <c r="AK10" s="87"/>
      <c r="AL10" s="87"/>
      <c r="AM10" s="34"/>
      <c r="AN10" s="35"/>
      <c r="AO10" s="11"/>
      <c r="AP10" s="11"/>
    </row>
    <row r="11" spans="1:42" ht="18" customHeight="1" thickTop="1" thickBot="1" x14ac:dyDescent="0.3">
      <c r="A11" s="11"/>
      <c r="B11" s="3">
        <v>7</v>
      </c>
      <c r="C11" t="s">
        <v>129</v>
      </c>
      <c r="M11" t="s">
        <v>131</v>
      </c>
      <c r="W11" t="s">
        <v>130</v>
      </c>
      <c r="AB11" s="11"/>
      <c r="AC11" s="33"/>
      <c r="AD11" s="81" t="s">
        <v>17</v>
      </c>
      <c r="AE11" s="53"/>
      <c r="AF11" s="53"/>
      <c r="AG11" s="53"/>
      <c r="AH11" s="312" t="s">
        <v>107</v>
      </c>
      <c r="AI11" s="305"/>
      <c r="AJ11" s="85"/>
      <c r="AK11" s="34"/>
      <c r="AL11" s="34"/>
      <c r="AM11" s="34"/>
      <c r="AN11" s="35"/>
      <c r="AO11" s="11"/>
      <c r="AP11" s="11"/>
    </row>
    <row r="12" spans="1:42" ht="18" customHeight="1" thickTop="1" thickBot="1" x14ac:dyDescent="0.3">
      <c r="A12" s="11"/>
      <c r="B12" s="3" t="s">
        <v>74</v>
      </c>
      <c r="C12" t="s">
        <v>127</v>
      </c>
      <c r="M12" t="s">
        <v>133</v>
      </c>
      <c r="W12" t="s">
        <v>105</v>
      </c>
      <c r="AB12" s="11"/>
      <c r="AC12" s="33"/>
      <c r="AD12" s="40"/>
      <c r="AE12" s="41"/>
      <c r="AF12" s="34"/>
      <c r="AG12" s="34"/>
      <c r="AH12" s="34"/>
      <c r="AI12" s="34"/>
      <c r="AJ12" s="34"/>
      <c r="AK12" s="34"/>
      <c r="AL12" s="34"/>
      <c r="AM12" s="34"/>
      <c r="AN12" s="35"/>
      <c r="AO12" s="11"/>
      <c r="AP12" s="11"/>
    </row>
    <row r="13" spans="1:42" ht="18" customHeight="1" thickTop="1" thickBot="1" x14ac:dyDescent="0.3">
      <c r="A13" s="11"/>
      <c r="B13" s="3"/>
      <c r="AB13" s="11"/>
      <c r="AC13" s="33"/>
      <c r="AD13" s="166" t="s">
        <v>13</v>
      </c>
      <c r="AE13" s="39" t="s">
        <v>108</v>
      </c>
      <c r="AF13" s="53"/>
      <c r="AG13" s="34"/>
      <c r="AH13" s="5"/>
      <c r="AI13" s="89"/>
      <c r="AJ13" s="5"/>
      <c r="AK13" s="34"/>
      <c r="AL13" s="34"/>
      <c r="AM13" s="34"/>
      <c r="AN13" s="35"/>
      <c r="AO13" s="11"/>
      <c r="AP13" s="11"/>
    </row>
    <row r="14" spans="1:42" ht="18" customHeight="1" thickTop="1" thickBot="1" x14ac:dyDescent="0.3">
      <c r="A14" s="11"/>
      <c r="B14" s="3"/>
      <c r="AB14" s="11"/>
      <c r="AC14" s="33"/>
      <c r="AD14" s="5"/>
      <c r="AE14" s="5"/>
      <c r="AF14" s="5"/>
      <c r="AG14" s="5"/>
      <c r="AH14" s="5"/>
      <c r="AI14" s="5"/>
      <c r="AJ14" s="5"/>
      <c r="AK14" s="88"/>
      <c r="AL14" s="88"/>
      <c r="AM14" s="88"/>
      <c r="AN14" s="35"/>
      <c r="AO14" s="11"/>
      <c r="AP14" s="11"/>
    </row>
    <row r="15" spans="1:42" ht="18" customHeight="1" thickTop="1" thickBot="1" x14ac:dyDescent="0.3">
      <c r="A15" s="11"/>
      <c r="B15" s="3"/>
      <c r="AB15" s="11"/>
      <c r="AC15" s="33"/>
      <c r="AD15" s="166" t="s">
        <v>14</v>
      </c>
      <c r="AE15" s="39" t="s">
        <v>114</v>
      </c>
      <c r="AF15" s="53"/>
      <c r="AG15" s="53"/>
      <c r="AH15" s="34"/>
      <c r="AI15" s="5"/>
      <c r="AJ15" s="89"/>
      <c r="AK15" s="167" t="s">
        <v>110</v>
      </c>
      <c r="AL15" s="34"/>
      <c r="AM15" s="34"/>
      <c r="AN15" s="35"/>
      <c r="AO15" s="11"/>
      <c r="AP15" s="11"/>
    </row>
    <row r="16" spans="1:42" ht="18" customHeight="1" thickTop="1" thickBot="1" x14ac:dyDescent="0.3">
      <c r="A16" s="11"/>
      <c r="B16" s="3"/>
      <c r="AB16" s="11"/>
      <c r="AC16" s="33"/>
      <c r="AD16" s="81"/>
      <c r="AE16" s="39" t="s">
        <v>115</v>
      </c>
      <c r="AF16" s="53"/>
      <c r="AG16" s="53"/>
      <c r="AH16" s="5"/>
      <c r="AI16" s="5"/>
      <c r="AJ16" s="89"/>
      <c r="AK16" s="167" t="s">
        <v>111</v>
      </c>
      <c r="AL16" s="34"/>
      <c r="AM16" s="34"/>
      <c r="AN16" s="35"/>
      <c r="AO16" s="11"/>
      <c r="AP16" s="11"/>
    </row>
    <row r="17" spans="1:42" ht="18" customHeight="1" thickTop="1" thickBot="1" x14ac:dyDescent="0.3">
      <c r="A17" s="11"/>
      <c r="AB17" s="11"/>
      <c r="AC17" s="33"/>
      <c r="AD17" s="81"/>
      <c r="AE17" s="39" t="s">
        <v>116</v>
      </c>
      <c r="AF17" s="53"/>
      <c r="AG17" s="53"/>
      <c r="AH17" s="5"/>
      <c r="AI17" s="5"/>
      <c r="AJ17" s="89"/>
      <c r="AK17" s="167" t="s">
        <v>112</v>
      </c>
      <c r="AL17" s="34"/>
      <c r="AM17" s="34"/>
      <c r="AN17" s="35"/>
      <c r="AO17" s="11"/>
      <c r="AP17" s="11"/>
    </row>
    <row r="18" spans="1:42" ht="18" customHeight="1" thickTop="1" thickBot="1" x14ac:dyDescent="0.3">
      <c r="A18" s="11"/>
      <c r="AB18" s="11"/>
      <c r="AC18" s="33"/>
      <c r="AD18" s="81"/>
      <c r="AE18" s="81" t="s">
        <v>17</v>
      </c>
      <c r="AF18" s="53"/>
      <c r="AG18" s="53"/>
      <c r="AH18" s="5"/>
      <c r="AI18" s="5"/>
      <c r="AJ18" s="89"/>
      <c r="AK18" s="167" t="s">
        <v>113</v>
      </c>
      <c r="AL18" s="34"/>
      <c r="AM18" s="34"/>
      <c r="AN18" s="35"/>
      <c r="AO18" s="11"/>
      <c r="AP18" s="11"/>
    </row>
    <row r="19" spans="1:42" ht="18" customHeight="1" thickTop="1" thickBot="1" x14ac:dyDescent="0.3">
      <c r="A19" s="11"/>
      <c r="AB19" s="11"/>
      <c r="AC19" s="42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7"/>
      <c r="AO19" s="11"/>
      <c r="AP19" s="11"/>
    </row>
    <row r="20" spans="1:42" ht="18" customHeight="1" thickTop="1" thickBot="1" x14ac:dyDescent="0.3">
      <c r="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</row>
    <row r="21" spans="1:42" ht="18" customHeight="1" thickTop="1" x14ac:dyDescent="0.25">
      <c r="A21" s="11"/>
      <c r="AB21" s="11"/>
      <c r="AC21" s="38" t="s">
        <v>6</v>
      </c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2"/>
      <c r="AO21" s="11"/>
      <c r="AP21" s="11"/>
    </row>
    <row r="22" spans="1:42" ht="18" customHeight="1" x14ac:dyDescent="0.25">
      <c r="A22" s="11"/>
      <c r="AB22" s="11"/>
      <c r="AC22" s="33"/>
      <c r="AD22" s="39" t="str">
        <f>IF(COUNT(Alumno!I3)=0,CHAR(32),IF(Alumno!I3=4,'Ej 3'!C6,'Ej 3'!C7))</f>
        <v xml:space="preserve"> </v>
      </c>
      <c r="AE22" s="34"/>
      <c r="AF22" s="34"/>
      <c r="AG22" s="34"/>
      <c r="AH22" s="34"/>
      <c r="AI22" s="34"/>
      <c r="AJ22" s="34"/>
      <c r="AK22" s="34"/>
      <c r="AL22" s="34"/>
      <c r="AM22" s="34"/>
      <c r="AN22" s="35"/>
      <c r="AO22" s="11"/>
      <c r="AP22" s="11"/>
    </row>
    <row r="23" spans="1:42" ht="18" customHeight="1" x14ac:dyDescent="0.25">
      <c r="A23" s="11"/>
      <c r="AB23" s="11"/>
      <c r="AC23" s="33"/>
      <c r="AD23" s="39" t="str">
        <f>IF(COUNT(Alumno!I3)=0,CHAR(32),IF(Alumno!I3=4,M6,M7))</f>
        <v xml:space="preserve"> </v>
      </c>
      <c r="AE23" s="34"/>
      <c r="AF23" s="34"/>
      <c r="AG23" s="34"/>
      <c r="AH23" s="34"/>
      <c r="AI23" s="34"/>
      <c r="AJ23" s="34"/>
      <c r="AK23" s="34"/>
      <c r="AL23" s="34"/>
      <c r="AM23" s="34"/>
      <c r="AN23" s="35"/>
      <c r="AO23" s="11"/>
      <c r="AP23" s="11"/>
    </row>
    <row r="24" spans="1:42" ht="18" customHeight="1" x14ac:dyDescent="0.25">
      <c r="A24" s="11"/>
      <c r="AB24" s="11"/>
      <c r="AC24" s="33"/>
      <c r="AD24" s="39" t="str">
        <f>IF(COUNT(Alumno!I3)=0,CHAR(32),IF(Alumno!I3=4,W6,W7))</f>
        <v xml:space="preserve"> </v>
      </c>
      <c r="AE24" s="34"/>
      <c r="AF24" s="34"/>
      <c r="AG24" s="34"/>
      <c r="AH24" s="34"/>
      <c r="AI24" s="34"/>
      <c r="AJ24" s="34"/>
      <c r="AK24" s="34"/>
      <c r="AL24" s="34"/>
      <c r="AM24" s="34"/>
      <c r="AN24" s="35"/>
      <c r="AO24" s="11"/>
      <c r="AP24" s="11"/>
    </row>
    <row r="25" spans="1:42" ht="18" customHeight="1" thickBot="1" x14ac:dyDescent="0.3">
      <c r="A25" s="11"/>
      <c r="AB25" s="11"/>
      <c r="AC25" s="33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5"/>
      <c r="AO25" s="11"/>
      <c r="AP25" s="11"/>
    </row>
    <row r="26" spans="1:42" ht="18" customHeight="1" thickTop="1" thickBot="1" x14ac:dyDescent="0.3">
      <c r="A26" s="11"/>
      <c r="AB26" s="11"/>
      <c r="AC26" s="33"/>
      <c r="AD26" s="53" t="s">
        <v>12</v>
      </c>
      <c r="AE26" s="39" t="s">
        <v>109</v>
      </c>
      <c r="AF26" s="53"/>
      <c r="AG26" s="53"/>
      <c r="AH26" s="312" t="s">
        <v>106</v>
      </c>
      <c r="AI26" s="313"/>
      <c r="AJ26" s="85"/>
      <c r="AK26" s="87"/>
      <c r="AL26" s="87"/>
      <c r="AM26" s="34"/>
      <c r="AN26" s="35"/>
      <c r="AO26" s="11"/>
      <c r="AP26" s="11"/>
    </row>
    <row r="27" spans="1:42" ht="18" customHeight="1" thickTop="1" thickBot="1" x14ac:dyDescent="0.3">
      <c r="A27" s="11"/>
      <c r="AB27" s="11"/>
      <c r="AC27" s="33"/>
      <c r="AD27" s="81" t="s">
        <v>17</v>
      </c>
      <c r="AE27" s="53"/>
      <c r="AF27" s="53"/>
      <c r="AG27" s="53"/>
      <c r="AH27" s="312" t="s">
        <v>107</v>
      </c>
      <c r="AI27" s="305"/>
      <c r="AJ27" s="85"/>
      <c r="AK27" s="34"/>
      <c r="AL27" s="34"/>
      <c r="AM27" s="34"/>
      <c r="AN27" s="35"/>
      <c r="AO27" s="11"/>
      <c r="AP27" s="11"/>
    </row>
    <row r="28" spans="1:42" ht="18" customHeight="1" thickTop="1" thickBot="1" x14ac:dyDescent="0.3">
      <c r="A28" s="11"/>
      <c r="AB28" s="11"/>
      <c r="AC28" s="33"/>
      <c r="AD28" s="40"/>
      <c r="AE28" s="41"/>
      <c r="AF28" s="34"/>
      <c r="AG28" s="34"/>
      <c r="AH28" s="34"/>
      <c r="AI28" s="34"/>
      <c r="AJ28" s="34"/>
      <c r="AK28" s="34"/>
      <c r="AL28" s="34"/>
      <c r="AM28" s="34"/>
      <c r="AN28" s="35"/>
      <c r="AO28" s="11"/>
      <c r="AP28" s="11"/>
    </row>
    <row r="29" spans="1:42" ht="18" customHeight="1" thickTop="1" thickBot="1" x14ac:dyDescent="0.3">
      <c r="A29" s="11"/>
      <c r="AB29" s="11"/>
      <c r="AC29" s="33"/>
      <c r="AD29" s="166" t="s">
        <v>13</v>
      </c>
      <c r="AE29" s="39" t="s">
        <v>108</v>
      </c>
      <c r="AF29" s="53"/>
      <c r="AG29" s="34"/>
      <c r="AH29" s="5"/>
      <c r="AI29" s="89"/>
      <c r="AJ29" s="5"/>
      <c r="AK29" s="34"/>
      <c r="AL29" s="34"/>
      <c r="AM29" s="34"/>
      <c r="AN29" s="35"/>
      <c r="AO29" s="11"/>
      <c r="AP29" s="11"/>
    </row>
    <row r="30" spans="1:42" ht="18" customHeight="1" thickTop="1" thickBot="1" x14ac:dyDescent="0.3">
      <c r="A30" s="11"/>
      <c r="AB30" s="11"/>
      <c r="AC30" s="33"/>
      <c r="AD30" s="5"/>
      <c r="AE30" s="5"/>
      <c r="AF30" s="5"/>
      <c r="AG30" s="5"/>
      <c r="AH30" s="5"/>
      <c r="AI30" s="5"/>
      <c r="AJ30" s="5"/>
      <c r="AK30" s="88"/>
      <c r="AL30" s="88"/>
      <c r="AM30" s="88"/>
      <c r="AN30" s="35"/>
      <c r="AO30" s="11"/>
      <c r="AP30" s="11"/>
    </row>
    <row r="31" spans="1:42" ht="18" customHeight="1" thickTop="1" thickBot="1" x14ac:dyDescent="0.3">
      <c r="A31" s="11"/>
      <c r="AB31" s="11"/>
      <c r="AC31" s="33"/>
      <c r="AD31" s="166" t="s">
        <v>14</v>
      </c>
      <c r="AE31" s="39" t="s">
        <v>114</v>
      </c>
      <c r="AF31" s="53"/>
      <c r="AG31" s="53"/>
      <c r="AH31" s="34"/>
      <c r="AI31" s="5"/>
      <c r="AJ31" s="89"/>
      <c r="AK31" s="167" t="s">
        <v>110</v>
      </c>
      <c r="AL31" s="34"/>
      <c r="AM31" s="34"/>
      <c r="AN31" s="35"/>
      <c r="AO31" s="11"/>
      <c r="AP31" s="11"/>
    </row>
    <row r="32" spans="1:42" ht="18" customHeight="1" thickTop="1" thickBot="1" x14ac:dyDescent="0.3">
      <c r="A32" s="11"/>
      <c r="AB32" s="11"/>
      <c r="AC32" s="33"/>
      <c r="AD32" s="81"/>
      <c r="AE32" s="39" t="s">
        <v>115</v>
      </c>
      <c r="AF32" s="53"/>
      <c r="AG32" s="53"/>
      <c r="AH32" s="5"/>
      <c r="AI32" s="5"/>
      <c r="AJ32" s="89"/>
      <c r="AK32" s="167" t="s">
        <v>111</v>
      </c>
      <c r="AL32" s="34"/>
      <c r="AM32" s="34"/>
      <c r="AN32" s="35"/>
      <c r="AO32" s="11"/>
      <c r="AP32" s="11"/>
    </row>
    <row r="33" spans="1:42" ht="18" customHeight="1" thickTop="1" thickBot="1" x14ac:dyDescent="0.3">
      <c r="A33" s="11"/>
      <c r="AB33" s="11"/>
      <c r="AC33" s="33"/>
      <c r="AD33" s="81"/>
      <c r="AE33" s="39" t="s">
        <v>116</v>
      </c>
      <c r="AF33" s="53"/>
      <c r="AG33" s="53"/>
      <c r="AH33" s="5"/>
      <c r="AI33" s="5"/>
      <c r="AJ33" s="89"/>
      <c r="AK33" s="167" t="s">
        <v>112</v>
      </c>
      <c r="AL33" s="34"/>
      <c r="AM33" s="34"/>
      <c r="AN33" s="35"/>
      <c r="AO33" s="11"/>
      <c r="AP33" s="11"/>
    </row>
    <row r="34" spans="1:42" ht="18" customHeight="1" thickTop="1" thickBot="1" x14ac:dyDescent="0.3">
      <c r="A34" s="11"/>
      <c r="AB34" s="11"/>
      <c r="AC34" s="33"/>
      <c r="AD34" s="81"/>
      <c r="AE34" s="81" t="s">
        <v>17</v>
      </c>
      <c r="AF34" s="53"/>
      <c r="AG34" s="53"/>
      <c r="AH34" s="5"/>
      <c r="AI34" s="5"/>
      <c r="AJ34" s="89"/>
      <c r="AK34" s="167" t="s">
        <v>113</v>
      </c>
      <c r="AL34" s="34"/>
      <c r="AM34" s="34"/>
      <c r="AN34" s="35"/>
      <c r="AO34" s="11"/>
      <c r="AP34" s="11"/>
    </row>
    <row r="35" spans="1:42" ht="18" customHeight="1" thickTop="1" thickBot="1" x14ac:dyDescent="0.3">
      <c r="A35" s="11"/>
      <c r="AB35" s="11"/>
      <c r="AC35" s="42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7"/>
      <c r="AO35" s="11"/>
      <c r="AP35" s="11"/>
    </row>
    <row r="36" spans="1:42" ht="15" customHeight="1" thickTop="1" x14ac:dyDescent="0.25">
      <c r="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</row>
    <row r="37" spans="1:42" ht="15" customHeight="1" x14ac:dyDescent="0.25">
      <c r="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</row>
  </sheetData>
  <sheetProtection sheet="1" objects="1" scenarios="1"/>
  <mergeCells count="4">
    <mergeCell ref="AH10:AI10"/>
    <mergeCell ref="AH11:AI11"/>
    <mergeCell ref="AH27:AI27"/>
    <mergeCell ref="AH26:AI2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K10" sqref="K10"/>
    </sheetView>
  </sheetViews>
  <sheetFormatPr baseColWidth="10" defaultRowHeight="15" x14ac:dyDescent="0.25"/>
  <cols>
    <col min="1" max="1" width="1.7109375" customWidth="1"/>
    <col min="2" max="6" width="10.7109375" hidden="1" customWidth="1"/>
    <col min="7" max="7" width="5.7109375" customWidth="1"/>
    <col min="8" max="8" width="5.7109375" style="2" customWidth="1"/>
    <col min="9" max="16" width="10.7109375" customWidth="1"/>
    <col min="17" max="17" width="5.7109375" customWidth="1"/>
  </cols>
  <sheetData>
    <row r="1" spans="1:17" ht="9.9499999999999993" customHeight="1" x14ac:dyDescent="0.25">
      <c r="A1" s="11"/>
      <c r="G1" s="11"/>
      <c r="H1" s="45"/>
      <c r="I1" s="11"/>
      <c r="J1" s="11"/>
      <c r="K1" s="11"/>
      <c r="L1" s="11"/>
      <c r="M1" s="11"/>
      <c r="N1" s="11"/>
      <c r="O1" s="11"/>
      <c r="P1" s="11"/>
      <c r="Q1" s="11"/>
    </row>
    <row r="2" spans="1:17" ht="18" customHeight="1" x14ac:dyDescent="0.25">
      <c r="A2" s="11"/>
      <c r="G2" s="44" t="s">
        <v>11</v>
      </c>
      <c r="H2" s="43" t="s">
        <v>135</v>
      </c>
      <c r="I2" s="11"/>
      <c r="J2" s="11"/>
      <c r="K2" s="11"/>
      <c r="L2" s="11"/>
      <c r="M2" s="11"/>
      <c r="N2" s="11"/>
      <c r="O2" s="11"/>
      <c r="P2" s="11"/>
      <c r="Q2" s="11"/>
    </row>
    <row r="3" spans="1:17" ht="18" customHeight="1" x14ac:dyDescent="0.25">
      <c r="A3" s="11"/>
      <c r="G3" s="11"/>
      <c r="H3" s="43" t="s">
        <v>138</v>
      </c>
      <c r="I3" s="11"/>
      <c r="J3" s="11"/>
      <c r="K3" s="11"/>
      <c r="L3" s="11"/>
      <c r="M3" s="11"/>
      <c r="N3" s="11"/>
      <c r="O3" s="11"/>
      <c r="P3" s="11"/>
      <c r="Q3" s="11"/>
    </row>
    <row r="4" spans="1:17" ht="18" customHeight="1" thickBot="1" x14ac:dyDescent="0.3">
      <c r="A4" s="11"/>
      <c r="B4" s="11"/>
      <c r="C4" s="11"/>
      <c r="D4" s="11"/>
      <c r="E4" s="11"/>
      <c r="F4" s="11"/>
      <c r="G4" s="11"/>
      <c r="H4" s="43"/>
      <c r="I4" s="11"/>
      <c r="J4" s="11"/>
      <c r="K4" s="11"/>
      <c r="L4" s="11"/>
      <c r="M4" s="11"/>
      <c r="N4" s="11"/>
      <c r="O4" s="11"/>
      <c r="P4" s="11"/>
      <c r="Q4" s="11"/>
    </row>
    <row r="5" spans="1:17" ht="18" customHeight="1" thickBot="1" x14ac:dyDescent="0.3">
      <c r="A5" s="11"/>
      <c r="B5" s="11"/>
      <c r="C5" s="11"/>
      <c r="D5" s="11"/>
      <c r="E5" s="11"/>
      <c r="F5" s="11"/>
      <c r="G5" s="11"/>
      <c r="H5" s="43"/>
      <c r="I5" s="11"/>
      <c r="J5" s="66"/>
      <c r="K5" s="11"/>
      <c r="L5" s="11"/>
      <c r="N5" s="176" t="s">
        <v>137</v>
      </c>
      <c r="O5" s="172" t="s">
        <v>136</v>
      </c>
      <c r="P5" s="60" t="str">
        <f>IF(COUNT(B6)=0,CHAR(32),C6)</f>
        <v xml:space="preserve"> </v>
      </c>
      <c r="Q5" s="11"/>
    </row>
    <row r="6" spans="1:17" ht="18" customHeight="1" thickBot="1" x14ac:dyDescent="0.3">
      <c r="A6" s="11"/>
      <c r="B6" s="170" t="str">
        <f>IF(COUNT(Alumno!K3:L3)&lt;2,CHAR(32),Alumno!K3+Alumno!L3)</f>
        <v xml:space="preserve"> </v>
      </c>
      <c r="C6" s="171" t="str">
        <f>IF(COUNT(B6)=0,CHAR(32),0.9-B6/100)</f>
        <v xml:space="preserve"> </v>
      </c>
      <c r="D6" s="11"/>
      <c r="E6" s="11"/>
      <c r="F6" s="11"/>
      <c r="G6" s="11"/>
      <c r="H6" s="45"/>
      <c r="I6" s="11"/>
      <c r="J6" s="11"/>
      <c r="K6" s="11"/>
      <c r="L6" s="11"/>
      <c r="M6" s="11"/>
      <c r="N6" s="67"/>
      <c r="O6" s="68"/>
      <c r="P6" s="11"/>
      <c r="Q6" s="11"/>
    </row>
    <row r="7" spans="1:17" ht="18" customHeight="1" thickTop="1" x14ac:dyDescent="0.25">
      <c r="A7" s="11"/>
      <c r="B7" s="11"/>
      <c r="C7" s="11"/>
      <c r="D7" s="11"/>
      <c r="E7" s="11"/>
      <c r="F7" s="11"/>
      <c r="G7" s="11"/>
      <c r="H7" s="38" t="s">
        <v>5</v>
      </c>
      <c r="I7" s="31"/>
      <c r="J7" s="52"/>
      <c r="K7" s="52"/>
      <c r="L7" s="52"/>
      <c r="M7" s="31"/>
      <c r="N7" s="31"/>
      <c r="O7" s="31"/>
      <c r="P7" s="32"/>
      <c r="Q7" s="11"/>
    </row>
    <row r="8" spans="1:17" ht="18" customHeight="1" x14ac:dyDescent="0.25">
      <c r="A8" s="11"/>
      <c r="B8" s="11"/>
      <c r="C8" s="11"/>
      <c r="D8" s="11"/>
      <c r="E8" s="11"/>
      <c r="F8" s="11"/>
      <c r="G8" s="11"/>
      <c r="H8" s="33"/>
      <c r="I8" s="39" t="s">
        <v>139</v>
      </c>
      <c r="J8" s="53"/>
      <c r="K8" s="53"/>
      <c r="L8" s="53"/>
      <c r="M8" s="34"/>
      <c r="N8" s="34"/>
      <c r="O8" s="34"/>
      <c r="P8" s="35"/>
      <c r="Q8" s="11"/>
    </row>
    <row r="9" spans="1:17" ht="18" customHeight="1" thickBot="1" x14ac:dyDescent="0.3">
      <c r="A9" s="11"/>
      <c r="B9" s="11"/>
      <c r="C9" s="11"/>
      <c r="D9" s="11"/>
      <c r="E9" s="11"/>
      <c r="F9" s="11"/>
      <c r="G9" s="11"/>
      <c r="H9" s="33"/>
      <c r="I9" s="39"/>
      <c r="J9" s="53"/>
      <c r="K9" s="53"/>
      <c r="L9" s="53"/>
      <c r="M9" s="34"/>
      <c r="N9" s="34"/>
      <c r="O9" s="34"/>
      <c r="P9" s="35"/>
      <c r="Q9" s="11"/>
    </row>
    <row r="10" spans="1:17" ht="18" customHeight="1" thickTop="1" thickBot="1" x14ac:dyDescent="0.3">
      <c r="A10" s="11"/>
      <c r="B10" s="11"/>
      <c r="C10" s="11"/>
      <c r="D10" s="11"/>
      <c r="E10" s="11"/>
      <c r="F10" s="11"/>
      <c r="G10" s="11"/>
      <c r="H10" s="33"/>
      <c r="I10" s="39"/>
      <c r="J10" s="177" t="s">
        <v>140</v>
      </c>
      <c r="K10" s="89"/>
      <c r="L10" s="53"/>
      <c r="M10" s="34"/>
      <c r="N10" s="34"/>
      <c r="O10" s="34"/>
      <c r="P10" s="35"/>
      <c r="Q10" s="11"/>
    </row>
    <row r="11" spans="1:17" ht="18" customHeight="1" thickTop="1" thickBot="1" x14ac:dyDescent="0.3">
      <c r="A11" s="11"/>
      <c r="B11" s="11"/>
      <c r="C11" s="11"/>
      <c r="D11" s="11"/>
      <c r="E11" s="11"/>
      <c r="F11" s="11"/>
      <c r="G11" s="11"/>
      <c r="H11" s="33"/>
      <c r="I11" s="39"/>
      <c r="J11" s="158"/>
      <c r="K11" s="97"/>
      <c r="L11" s="97"/>
      <c r="M11" s="157"/>
      <c r="N11" s="34"/>
      <c r="O11" s="34"/>
      <c r="P11" s="35"/>
      <c r="Q11" s="11"/>
    </row>
    <row r="12" spans="1:17" ht="18" customHeight="1" thickTop="1" thickBot="1" x14ac:dyDescent="0.3">
      <c r="A12" s="11"/>
      <c r="B12" s="11"/>
      <c r="C12" s="11"/>
      <c r="D12" s="11"/>
      <c r="E12" s="11"/>
      <c r="F12" s="11"/>
      <c r="G12" s="11"/>
      <c r="H12" s="33"/>
      <c r="I12" s="314" t="s">
        <v>144</v>
      </c>
      <c r="J12" s="315"/>
      <c r="K12" s="178"/>
      <c r="L12" s="85"/>
      <c r="M12" s="97" t="s">
        <v>141</v>
      </c>
      <c r="N12" s="317" t="s">
        <v>143</v>
      </c>
      <c r="O12" s="34"/>
      <c r="P12" s="35"/>
      <c r="Q12" s="11"/>
    </row>
    <row r="13" spans="1:17" ht="18" customHeight="1" thickTop="1" thickBot="1" x14ac:dyDescent="0.3">
      <c r="A13" s="11"/>
      <c r="B13" s="11"/>
      <c r="C13" s="11"/>
      <c r="D13" s="11"/>
      <c r="E13" s="11"/>
      <c r="F13" s="11"/>
      <c r="G13" s="11"/>
      <c r="H13" s="33"/>
      <c r="I13" s="316"/>
      <c r="J13" s="315"/>
      <c r="K13" s="178"/>
      <c r="L13" s="85"/>
      <c r="M13" s="97" t="s">
        <v>142</v>
      </c>
      <c r="N13" s="318"/>
      <c r="O13" s="34"/>
      <c r="P13" s="35"/>
      <c r="Q13" s="11"/>
    </row>
    <row r="14" spans="1:17" ht="18" customHeight="1" thickTop="1" thickBot="1" x14ac:dyDescent="0.3">
      <c r="A14" s="11"/>
      <c r="B14" s="11"/>
      <c r="C14" s="11"/>
      <c r="D14" s="11"/>
      <c r="E14" s="11"/>
      <c r="F14" s="11"/>
      <c r="G14" s="11"/>
      <c r="H14" s="33"/>
      <c r="I14" s="39"/>
      <c r="J14" s="53"/>
      <c r="K14" s="53"/>
      <c r="L14" s="53"/>
      <c r="M14" s="34"/>
      <c r="N14" s="34"/>
      <c r="O14" s="34"/>
      <c r="P14" s="35"/>
      <c r="Q14" s="11"/>
    </row>
    <row r="15" spans="1:17" ht="18" customHeight="1" thickTop="1" thickBot="1" x14ac:dyDescent="0.3">
      <c r="A15" s="11"/>
      <c r="B15" s="11"/>
      <c r="C15" s="11"/>
      <c r="D15" s="11"/>
      <c r="E15" s="11"/>
      <c r="F15" s="11"/>
      <c r="G15" s="11"/>
      <c r="H15" s="33"/>
      <c r="I15" s="39"/>
      <c r="J15" s="311" t="s">
        <v>145</v>
      </c>
      <c r="K15" s="305"/>
      <c r="L15" s="85"/>
      <c r="M15" s="53"/>
      <c r="N15" s="157" t="s">
        <v>94</v>
      </c>
      <c r="O15" s="34"/>
      <c r="P15" s="35"/>
      <c r="Q15" s="11"/>
    </row>
    <row r="16" spans="1:17" ht="18" customHeight="1" thickTop="1" thickBot="1" x14ac:dyDescent="0.3">
      <c r="A16" s="11"/>
      <c r="B16" s="11"/>
      <c r="C16" s="11"/>
      <c r="D16" s="11"/>
      <c r="E16" s="11"/>
      <c r="F16" s="11"/>
      <c r="G16" s="11"/>
      <c r="H16" s="54"/>
      <c r="I16" s="39"/>
      <c r="J16" s="311" t="s">
        <v>146</v>
      </c>
      <c r="K16" s="305"/>
      <c r="L16" s="85"/>
      <c r="M16" s="53"/>
      <c r="N16" s="89"/>
      <c r="O16" s="34"/>
      <c r="P16" s="35"/>
      <c r="Q16" s="11"/>
    </row>
    <row r="17" spans="1:17" ht="18" customHeight="1" thickTop="1" x14ac:dyDescent="0.25">
      <c r="A17" s="11"/>
      <c r="B17" s="11"/>
      <c r="C17" s="11"/>
      <c r="D17" s="11"/>
      <c r="E17" s="11"/>
      <c r="F17" s="11"/>
      <c r="G17" s="11"/>
      <c r="H17" s="54"/>
      <c r="I17" s="39"/>
      <c r="J17" s="162"/>
      <c r="K17" s="163"/>
      <c r="L17" s="165" t="s">
        <v>95</v>
      </c>
      <c r="M17" s="161"/>
      <c r="N17" s="182" t="s">
        <v>147</v>
      </c>
      <c r="O17" s="34"/>
      <c r="P17" s="35"/>
      <c r="Q17" s="11"/>
    </row>
    <row r="18" spans="1:17" ht="18" customHeight="1" thickBot="1" x14ac:dyDescent="0.3">
      <c r="A18" s="11"/>
      <c r="B18" s="11"/>
      <c r="C18" s="11"/>
      <c r="D18" s="11"/>
      <c r="E18" s="11"/>
      <c r="F18" s="11"/>
      <c r="G18" s="11"/>
      <c r="H18" s="55"/>
      <c r="I18" s="56"/>
      <c r="J18" s="57"/>
      <c r="K18" s="57"/>
      <c r="L18" s="57"/>
      <c r="M18" s="36"/>
      <c r="N18" s="36"/>
      <c r="O18" s="36"/>
      <c r="P18" s="37"/>
      <c r="Q18" s="11"/>
    </row>
    <row r="19" spans="1:17" ht="18" customHeight="1" thickTop="1" thickBot="1" x14ac:dyDescent="0.3">
      <c r="A19" s="11"/>
      <c r="B19" s="11"/>
      <c r="C19" s="11"/>
      <c r="D19" s="11"/>
      <c r="E19" s="11"/>
      <c r="F19" s="11"/>
      <c r="G19" s="11"/>
      <c r="H19" s="173"/>
      <c r="I19" s="12"/>
      <c r="J19" s="174"/>
      <c r="K19" s="175"/>
      <c r="L19" s="175"/>
      <c r="M19" s="65"/>
      <c r="N19" s="64"/>
      <c r="O19" s="12"/>
      <c r="P19" s="12"/>
      <c r="Q19" s="12"/>
    </row>
    <row r="20" spans="1:17" ht="18" customHeight="1" thickTop="1" x14ac:dyDescent="0.25">
      <c r="A20" s="11"/>
      <c r="B20" s="11"/>
      <c r="C20" s="11"/>
      <c r="D20" s="11"/>
      <c r="E20" s="11"/>
      <c r="F20" s="11"/>
      <c r="G20" s="11"/>
      <c r="H20" s="38" t="s">
        <v>6</v>
      </c>
      <c r="I20" s="31"/>
      <c r="J20" s="52"/>
      <c r="K20" s="52"/>
      <c r="L20" s="52"/>
      <c r="M20" s="31"/>
      <c r="N20" s="31"/>
      <c r="O20" s="31"/>
      <c r="P20" s="32"/>
      <c r="Q20" s="12"/>
    </row>
    <row r="21" spans="1:17" ht="18" customHeight="1" x14ac:dyDescent="0.25">
      <c r="A21" s="11"/>
      <c r="B21" s="11"/>
      <c r="C21" s="11"/>
      <c r="D21" s="11"/>
      <c r="E21" s="11"/>
      <c r="F21" s="11"/>
      <c r="G21" s="11"/>
      <c r="H21" s="33"/>
      <c r="I21" s="39" t="s">
        <v>148</v>
      </c>
      <c r="J21" s="53"/>
      <c r="K21" s="53"/>
      <c r="L21" s="53"/>
      <c r="M21" s="34"/>
      <c r="N21" s="34"/>
      <c r="O21" s="34"/>
      <c r="P21" s="35"/>
      <c r="Q21" s="70"/>
    </row>
    <row r="22" spans="1:17" ht="15" customHeight="1" thickBot="1" x14ac:dyDescent="0.3">
      <c r="A22" s="11"/>
      <c r="B22" s="11"/>
      <c r="C22" s="11"/>
      <c r="D22" s="11"/>
      <c r="E22" s="11"/>
      <c r="F22" s="11"/>
      <c r="G22" s="11"/>
      <c r="H22" s="33"/>
      <c r="I22" s="39"/>
      <c r="J22" s="53"/>
      <c r="K22" s="53"/>
      <c r="L22" s="53"/>
      <c r="M22" s="34"/>
      <c r="N22" s="34"/>
      <c r="O22" s="34"/>
      <c r="P22" s="35"/>
      <c r="Q22" s="12"/>
    </row>
    <row r="23" spans="1:17" ht="18" customHeight="1" thickTop="1" thickBot="1" x14ac:dyDescent="0.3">
      <c r="A23" s="11"/>
      <c r="B23" s="11"/>
      <c r="C23" s="11"/>
      <c r="D23" s="11"/>
      <c r="E23" s="11"/>
      <c r="F23" s="11"/>
      <c r="G23" s="11"/>
      <c r="H23" s="33"/>
      <c r="I23" s="185" t="s">
        <v>150</v>
      </c>
      <c r="J23" s="5"/>
      <c r="K23" s="177" t="s">
        <v>149</v>
      </c>
      <c r="L23" s="89"/>
      <c r="M23" s="34"/>
      <c r="N23" s="34"/>
      <c r="O23" s="34"/>
      <c r="P23" s="35"/>
      <c r="Q23" s="11"/>
    </row>
    <row r="24" spans="1:17" ht="15" customHeight="1" thickTop="1" thickBot="1" x14ac:dyDescent="0.3">
      <c r="A24" s="11"/>
      <c r="B24" s="11"/>
      <c r="C24" s="11"/>
      <c r="D24" s="11"/>
      <c r="E24" s="11"/>
      <c r="F24" s="11"/>
      <c r="G24" s="11"/>
      <c r="H24" s="33"/>
      <c r="I24" s="39"/>
      <c r="J24" s="158"/>
      <c r="K24" s="97"/>
      <c r="L24" s="97"/>
      <c r="M24" s="157"/>
      <c r="N24" s="34"/>
      <c r="O24" s="34"/>
      <c r="P24" s="35"/>
      <c r="Q24" s="11"/>
    </row>
    <row r="25" spans="1:17" ht="18" customHeight="1" thickTop="1" thickBot="1" x14ac:dyDescent="0.3">
      <c r="A25" s="11"/>
      <c r="B25" s="11"/>
      <c r="C25" s="11"/>
      <c r="D25" s="11"/>
      <c r="E25" s="11"/>
      <c r="F25" s="11"/>
      <c r="G25" s="11"/>
      <c r="H25" s="33"/>
      <c r="I25" s="179"/>
      <c r="J25" s="5"/>
      <c r="K25" s="186" t="s">
        <v>151</v>
      </c>
      <c r="L25" s="178"/>
      <c r="M25" s="85"/>
      <c r="N25" s="180"/>
      <c r="O25" s="34"/>
      <c r="P25" s="35"/>
      <c r="Q25" s="11"/>
    </row>
    <row r="26" spans="1:17" ht="15" customHeight="1" thickTop="1" thickBot="1" x14ac:dyDescent="0.3">
      <c r="A26" s="11"/>
      <c r="B26" s="11"/>
      <c r="C26" s="11"/>
      <c r="D26" s="11"/>
      <c r="E26" s="11"/>
      <c r="F26" s="11"/>
      <c r="G26" s="11"/>
      <c r="H26" s="33"/>
      <c r="I26" s="39"/>
      <c r="J26" s="53"/>
      <c r="K26" s="53"/>
      <c r="L26" s="53"/>
      <c r="M26" s="34"/>
      <c r="N26" s="34"/>
      <c r="O26" s="34"/>
      <c r="P26" s="35"/>
      <c r="Q26" s="11"/>
    </row>
    <row r="27" spans="1:17" ht="18" customHeight="1" thickTop="1" thickBot="1" x14ac:dyDescent="0.3">
      <c r="A27" s="11"/>
      <c r="B27" s="11"/>
      <c r="C27" s="11"/>
      <c r="D27" s="11"/>
      <c r="E27" s="11"/>
      <c r="F27" s="11"/>
      <c r="G27" s="11"/>
      <c r="H27" s="33"/>
      <c r="I27" s="39"/>
      <c r="J27" s="114"/>
      <c r="K27" s="186" t="s">
        <v>152</v>
      </c>
      <c r="L27" s="178"/>
      <c r="M27" s="85"/>
      <c r="N27" s="188"/>
      <c r="O27" s="189"/>
      <c r="P27" s="35"/>
      <c r="Q27" s="11"/>
    </row>
    <row r="28" spans="1:17" ht="15" customHeight="1" thickTop="1" thickBot="1" x14ac:dyDescent="0.3">
      <c r="A28" s="11"/>
      <c r="B28" s="11"/>
      <c r="C28" s="11"/>
      <c r="D28" s="11"/>
      <c r="E28" s="11"/>
      <c r="F28" s="11"/>
      <c r="G28" s="46"/>
      <c r="H28" s="55"/>
      <c r="I28" s="56"/>
      <c r="J28" s="57"/>
      <c r="K28" s="57"/>
      <c r="L28" s="57"/>
      <c r="M28" s="36"/>
      <c r="N28" s="36"/>
      <c r="O28" s="36"/>
      <c r="P28" s="37"/>
      <c r="Q28" s="11"/>
    </row>
    <row r="29" spans="1:17" ht="18" customHeight="1" thickTop="1" thickBot="1" x14ac:dyDescent="0.3">
      <c r="A29" s="11"/>
      <c r="G29" s="11"/>
      <c r="H29" s="45"/>
      <c r="I29" s="11"/>
      <c r="J29" s="11"/>
      <c r="K29" s="11"/>
      <c r="L29" s="11"/>
      <c r="M29" s="11"/>
      <c r="N29" s="11"/>
      <c r="O29" s="11"/>
      <c r="P29" s="11"/>
      <c r="Q29" s="11"/>
    </row>
    <row r="30" spans="1:17" ht="18" customHeight="1" thickTop="1" x14ac:dyDescent="0.25">
      <c r="A30" s="11"/>
      <c r="G30" s="11"/>
      <c r="H30" s="82" t="s">
        <v>10</v>
      </c>
      <c r="I30" s="31"/>
      <c r="J30" s="52"/>
      <c r="K30" s="52"/>
      <c r="L30" s="52"/>
      <c r="M30" s="31"/>
      <c r="N30" s="31"/>
      <c r="O30" s="31"/>
      <c r="P30" s="32"/>
      <c r="Q30" s="11"/>
    </row>
    <row r="31" spans="1:17" ht="18" customHeight="1" x14ac:dyDescent="0.25">
      <c r="A31" s="11"/>
      <c r="G31" s="11"/>
      <c r="H31" s="33"/>
      <c r="I31" s="39" t="s">
        <v>153</v>
      </c>
      <c r="J31" s="53"/>
      <c r="K31" s="53"/>
      <c r="L31" s="53"/>
      <c r="M31" s="130"/>
      <c r="N31" s="34"/>
      <c r="O31" s="34"/>
      <c r="P31" s="35"/>
      <c r="Q31" s="11"/>
    </row>
    <row r="32" spans="1:17" ht="15" customHeight="1" thickBot="1" x14ac:dyDescent="0.3">
      <c r="A32" s="11"/>
      <c r="G32" s="11"/>
      <c r="H32" s="54"/>
      <c r="I32" s="128"/>
      <c r="J32" s="53"/>
      <c r="K32" s="53"/>
      <c r="L32" s="53"/>
      <c r="M32" s="34"/>
      <c r="N32" s="106"/>
      <c r="O32" s="34"/>
      <c r="P32" s="35"/>
      <c r="Q32" s="11"/>
    </row>
    <row r="33" spans="1:17" ht="18" customHeight="1" thickTop="1" thickBot="1" x14ac:dyDescent="0.3">
      <c r="A33" s="11"/>
      <c r="G33" s="11"/>
      <c r="H33" s="54"/>
      <c r="I33" s="131"/>
      <c r="J33" s="129"/>
      <c r="K33" s="53"/>
      <c r="L33" s="53"/>
      <c r="M33" s="34"/>
      <c r="N33" s="34"/>
      <c r="O33" s="89"/>
      <c r="P33" s="35"/>
      <c r="Q33" s="11"/>
    </row>
    <row r="34" spans="1:17" ht="15" customHeight="1" thickTop="1" thickBot="1" x14ac:dyDescent="0.3">
      <c r="A34" s="11"/>
      <c r="G34" s="11"/>
      <c r="H34" s="55"/>
      <c r="I34" s="56"/>
      <c r="J34" s="57"/>
      <c r="K34" s="57"/>
      <c r="L34" s="57"/>
      <c r="M34" s="36"/>
      <c r="N34" s="36"/>
      <c r="O34" s="36"/>
      <c r="P34" s="37"/>
      <c r="Q34" s="11"/>
    </row>
    <row r="35" spans="1:17" ht="15" customHeight="1" thickTop="1" x14ac:dyDescent="0.25">
      <c r="A35" s="11"/>
      <c r="G35" s="11"/>
      <c r="H35" s="45"/>
      <c r="I35" s="11"/>
      <c r="J35" s="11"/>
      <c r="K35" s="11"/>
      <c r="L35" s="11"/>
      <c r="M35" s="11"/>
      <c r="N35" s="11"/>
      <c r="O35" s="11"/>
      <c r="P35" s="11"/>
      <c r="Q35" s="11"/>
    </row>
    <row r="36" spans="1:17" ht="15" customHeight="1" x14ac:dyDescent="0.25">
      <c r="A36" s="8"/>
      <c r="B36" s="8"/>
      <c r="C36" s="8"/>
      <c r="D36" s="8"/>
      <c r="E36" s="8"/>
      <c r="F36" s="8"/>
      <c r="G36" s="8"/>
      <c r="H36" s="18"/>
      <c r="I36" s="8"/>
      <c r="J36" s="8"/>
      <c r="K36" s="8"/>
      <c r="L36" s="8"/>
      <c r="M36" s="8"/>
      <c r="N36" s="8"/>
      <c r="O36" s="8"/>
      <c r="P36" s="8"/>
      <c r="Q36" s="8"/>
    </row>
  </sheetData>
  <sheetProtection sheet="1" objects="1" scenarios="1"/>
  <mergeCells count="4">
    <mergeCell ref="I12:J13"/>
    <mergeCell ref="N12:N13"/>
    <mergeCell ref="J15:K15"/>
    <mergeCell ref="J16:K1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10" workbookViewId="0">
      <selection activeCell="N30" sqref="N30"/>
    </sheetView>
  </sheetViews>
  <sheetFormatPr baseColWidth="10" defaultRowHeight="15" x14ac:dyDescent="0.25"/>
  <cols>
    <col min="1" max="1" width="1.7109375" customWidth="1"/>
    <col min="2" max="7" width="10.7109375" hidden="1" customWidth="1"/>
    <col min="8" max="8" width="5.7109375" customWidth="1"/>
    <col min="9" max="9" width="5.7109375" style="2" customWidth="1"/>
    <col min="10" max="17" width="10.7109375" customWidth="1"/>
    <col min="18" max="18" width="5.7109375" customWidth="1"/>
  </cols>
  <sheetData>
    <row r="1" spans="1:18" ht="9.9499999999999993" customHeight="1" x14ac:dyDescent="0.25">
      <c r="A1" s="11"/>
      <c r="H1" s="11"/>
      <c r="I1" s="45"/>
      <c r="J1" s="11"/>
      <c r="K1" s="11"/>
      <c r="L1" s="11"/>
      <c r="M1" s="11"/>
      <c r="N1" s="11"/>
      <c r="O1" s="11"/>
      <c r="P1" s="11"/>
      <c r="Q1" s="11"/>
      <c r="R1" s="11"/>
    </row>
    <row r="2" spans="1:18" ht="18" customHeight="1" x14ac:dyDescent="0.25">
      <c r="A2" s="11"/>
      <c r="H2" s="44" t="s">
        <v>15</v>
      </c>
      <c r="I2" s="43" t="s">
        <v>158</v>
      </c>
      <c r="J2" s="11"/>
      <c r="K2" s="11"/>
      <c r="L2" s="11"/>
      <c r="M2" s="11"/>
      <c r="N2" s="11"/>
      <c r="O2" s="11"/>
      <c r="P2" s="11"/>
      <c r="Q2" s="11"/>
      <c r="R2" s="11"/>
    </row>
    <row r="3" spans="1:18" ht="18" customHeight="1" x14ac:dyDescent="0.25">
      <c r="A3" s="11"/>
      <c r="H3" s="11"/>
      <c r="I3" s="43" t="s">
        <v>159</v>
      </c>
      <c r="J3" s="11"/>
      <c r="K3" s="11"/>
      <c r="L3" s="11"/>
      <c r="M3" s="11"/>
      <c r="N3" s="11"/>
      <c r="O3" s="11"/>
      <c r="P3" s="11"/>
      <c r="Q3" s="11"/>
      <c r="R3" s="11"/>
    </row>
    <row r="4" spans="1:18" ht="15" customHeight="1" thickBot="1" x14ac:dyDescent="0.3">
      <c r="A4" s="11"/>
      <c r="B4" s="11"/>
      <c r="C4" s="11"/>
      <c r="D4" s="11"/>
      <c r="E4" s="11"/>
      <c r="F4" s="11"/>
      <c r="G4" s="11"/>
      <c r="H4" s="78"/>
      <c r="I4" s="210"/>
      <c r="J4" s="78"/>
      <c r="K4" s="78"/>
      <c r="L4" s="78"/>
      <c r="M4" s="78"/>
      <c r="N4" s="78"/>
      <c r="O4" s="78"/>
      <c r="P4" s="78"/>
      <c r="Q4" s="78"/>
      <c r="R4" s="78"/>
    </row>
    <row r="5" spans="1:18" ht="18" customHeight="1" thickTop="1" thickBot="1" x14ac:dyDescent="0.3">
      <c r="A5" s="11"/>
      <c r="B5" s="11"/>
      <c r="C5" s="190" t="s">
        <v>0</v>
      </c>
      <c r="D5" s="191" t="s">
        <v>76</v>
      </c>
      <c r="E5" s="192" t="s">
        <v>77</v>
      </c>
      <c r="F5" s="193"/>
      <c r="G5" s="11"/>
      <c r="H5" s="78"/>
      <c r="I5" s="210" t="s">
        <v>157</v>
      </c>
      <c r="J5" s="211"/>
      <c r="K5" s="212"/>
      <c r="L5" s="207"/>
      <c r="M5" s="211"/>
      <c r="N5" s="211"/>
      <c r="O5" s="212"/>
      <c r="P5" s="211"/>
      <c r="Q5" s="213"/>
      <c r="R5" s="211"/>
    </row>
    <row r="6" spans="1:18" s="219" customFormat="1" ht="18" customHeight="1" thickTop="1" thickBot="1" x14ac:dyDescent="0.3">
      <c r="A6" s="71"/>
      <c r="B6" s="71"/>
      <c r="C6" s="194" t="s">
        <v>79</v>
      </c>
      <c r="D6" s="138" t="str">
        <f>IF(COUNT(Alumno!I3:P3)&lt;8,CHAR(32),SUM(Alumno!I3:P3))</f>
        <v xml:space="preserve"> </v>
      </c>
      <c r="E6" s="195" t="str">
        <f>IF(COUNT(E7)=0,CHAR(32),E8-E7)</f>
        <v xml:space="preserve"> </v>
      </c>
      <c r="F6" s="198" t="str">
        <f>IF(COUNT(D6:E6)&lt;2,CHAR(32),SUM(D6:E6))</f>
        <v xml:space="preserve"> </v>
      </c>
      <c r="G6" s="71"/>
      <c r="H6" s="71"/>
      <c r="I6" s="220"/>
      <c r="J6" s="321" t="s">
        <v>155</v>
      </c>
      <c r="K6" s="322"/>
      <c r="L6" s="319" t="s">
        <v>154</v>
      </c>
      <c r="M6" s="320"/>
      <c r="N6" s="228"/>
      <c r="O6" s="216"/>
      <c r="P6" s="209"/>
      <c r="Q6" s="209"/>
      <c r="R6" s="209"/>
    </row>
    <row r="7" spans="1:18" s="219" customFormat="1" ht="18" customHeight="1" thickBot="1" x14ac:dyDescent="0.3">
      <c r="A7" s="71"/>
      <c r="B7" s="71"/>
      <c r="C7" s="196" t="s">
        <v>80</v>
      </c>
      <c r="D7" s="142" t="str">
        <f>IF(COUNT(D6)=0,CHAR(32),D8-D6)</f>
        <v xml:space="preserve"> </v>
      </c>
      <c r="E7" s="197" t="str">
        <f>IF(COUNT(Alumno!I3:J3)&lt;2,CHAR(32),Alumno!I3*10+Alumno!J3)</f>
        <v xml:space="preserve"> </v>
      </c>
      <c r="F7" s="198" t="str">
        <f>IF(COUNT(D7:E7)&lt;2,CHAR(32),SUM(D7:E7))</f>
        <v xml:space="preserve"> </v>
      </c>
      <c r="G7" s="71"/>
      <c r="H7" s="71"/>
      <c r="I7" s="220"/>
      <c r="J7" s="323"/>
      <c r="K7" s="324"/>
      <c r="L7" s="227">
        <v>1</v>
      </c>
      <c r="M7" s="224">
        <v>0</v>
      </c>
      <c r="N7" s="230"/>
      <c r="O7" s="221"/>
      <c r="P7" s="209"/>
      <c r="Q7" s="222"/>
      <c r="R7" s="209"/>
    </row>
    <row r="8" spans="1:18" s="219" customFormat="1" ht="18" customHeight="1" thickTop="1" thickBot="1" x14ac:dyDescent="0.3">
      <c r="A8" s="71"/>
      <c r="B8" s="71"/>
      <c r="C8" s="199" t="s">
        <v>3</v>
      </c>
      <c r="D8" s="146">
        <v>100</v>
      </c>
      <c r="E8" s="200">
        <v>100</v>
      </c>
      <c r="F8" s="201">
        <v>200</v>
      </c>
      <c r="G8" s="71"/>
      <c r="H8" s="71"/>
      <c r="I8" s="220"/>
      <c r="J8" s="325" t="s">
        <v>156</v>
      </c>
      <c r="K8" s="225">
        <v>1</v>
      </c>
      <c r="L8" s="233" t="str">
        <f>IF(COUNT(D6)=0,CHAR(32),D6)</f>
        <v xml:space="preserve"> </v>
      </c>
      <c r="M8" s="234" t="str">
        <f t="shared" ref="M8:M10" si="0">IF(COUNT(E6)=0,CHAR(32),E6)</f>
        <v xml:space="preserve"> </v>
      </c>
      <c r="N8" s="235" t="str">
        <f t="shared" ref="L8:N10" si="1">IF(COUNT(F6)=0,CHAR(32),F6)</f>
        <v xml:space="preserve"> </v>
      </c>
      <c r="O8" s="216"/>
      <c r="P8" s="209"/>
      <c r="Q8" s="209"/>
      <c r="R8" s="209"/>
    </row>
    <row r="9" spans="1:18" s="219" customFormat="1" ht="18" customHeight="1" thickTop="1" thickBot="1" x14ac:dyDescent="0.3">
      <c r="A9" s="71"/>
      <c r="B9" s="223"/>
      <c r="D9" s="71"/>
      <c r="E9" s="71"/>
      <c r="F9" s="71"/>
      <c r="G9" s="71"/>
      <c r="H9" s="71"/>
      <c r="I9" s="220"/>
      <c r="J9" s="326"/>
      <c r="K9" s="226">
        <v>0</v>
      </c>
      <c r="L9" s="236" t="str">
        <f t="shared" si="1"/>
        <v xml:space="preserve"> </v>
      </c>
      <c r="M9" s="237" t="str">
        <f t="shared" si="0"/>
        <v xml:space="preserve"> </v>
      </c>
      <c r="N9" s="238" t="str">
        <f t="shared" si="1"/>
        <v xml:space="preserve"> </v>
      </c>
      <c r="O9" s="221"/>
      <c r="P9" s="209"/>
      <c r="Q9" s="222"/>
      <c r="R9" s="209"/>
    </row>
    <row r="10" spans="1:18" s="219" customFormat="1" ht="18" customHeight="1" thickTop="1" thickBot="1" x14ac:dyDescent="0.3">
      <c r="A10" s="71"/>
      <c r="B10" s="223"/>
      <c r="D10" s="71"/>
      <c r="E10" s="71"/>
      <c r="F10" s="71"/>
      <c r="G10" s="71"/>
      <c r="H10" s="71"/>
      <c r="I10" s="220"/>
      <c r="J10" s="228"/>
      <c r="K10" s="229"/>
      <c r="L10" s="239">
        <f t="shared" si="1"/>
        <v>100</v>
      </c>
      <c r="M10" s="240">
        <f t="shared" si="0"/>
        <v>100</v>
      </c>
      <c r="N10" s="235">
        <v>200</v>
      </c>
      <c r="O10" s="209"/>
      <c r="P10" s="209"/>
      <c r="Q10" s="209"/>
      <c r="R10" s="209"/>
    </row>
    <row r="11" spans="1:18" ht="18" customHeight="1" thickBot="1" x14ac:dyDescent="0.3">
      <c r="A11" s="11"/>
      <c r="B11" s="3"/>
      <c r="D11" s="202"/>
      <c r="E11" s="203"/>
      <c r="F11" s="11"/>
      <c r="G11" s="11"/>
      <c r="H11" s="78"/>
      <c r="I11" s="208"/>
      <c r="J11" s="211"/>
      <c r="K11" s="187"/>
      <c r="L11" s="187"/>
      <c r="M11" s="187"/>
      <c r="N11" s="211"/>
      <c r="O11" s="211"/>
      <c r="P11" s="211"/>
      <c r="Q11" s="211"/>
      <c r="R11" s="211"/>
    </row>
    <row r="12" spans="1:18" ht="18" customHeight="1" thickTop="1" x14ac:dyDescent="0.25">
      <c r="A12" s="11"/>
      <c r="B12" s="3"/>
      <c r="E12" s="11"/>
      <c r="F12" s="11"/>
      <c r="G12" s="11"/>
      <c r="H12" s="78"/>
      <c r="I12" s="38" t="s">
        <v>5</v>
      </c>
      <c r="J12" s="31"/>
      <c r="K12" s="52"/>
      <c r="L12" s="52"/>
      <c r="M12" s="52"/>
      <c r="N12" s="31"/>
      <c r="O12" s="31"/>
      <c r="P12" s="31"/>
      <c r="Q12" s="32"/>
      <c r="R12" s="211"/>
    </row>
    <row r="13" spans="1:18" ht="18" customHeight="1" x14ac:dyDescent="0.25">
      <c r="A13" s="11"/>
      <c r="B13" s="3"/>
      <c r="E13" s="11"/>
      <c r="F13" s="11"/>
      <c r="G13" s="11"/>
      <c r="H13" s="78"/>
      <c r="I13" s="33"/>
      <c r="J13" s="39" t="s">
        <v>160</v>
      </c>
      <c r="K13" s="53"/>
      <c r="L13" s="53"/>
      <c r="M13" s="53"/>
      <c r="N13" s="34"/>
      <c r="O13" s="34"/>
      <c r="P13" s="34"/>
      <c r="Q13" s="35"/>
      <c r="R13" s="213"/>
    </row>
    <row r="14" spans="1:18" ht="18" customHeight="1" thickBot="1" x14ac:dyDescent="0.3">
      <c r="A14" s="11"/>
      <c r="B14" s="3"/>
      <c r="E14" s="11"/>
      <c r="F14" s="11"/>
      <c r="G14" s="11"/>
      <c r="H14" s="78"/>
      <c r="I14" s="33"/>
      <c r="J14" s="39" t="s">
        <v>161</v>
      </c>
      <c r="K14" s="53"/>
      <c r="L14" s="53"/>
      <c r="M14" s="53"/>
      <c r="N14" s="34"/>
      <c r="O14" s="34"/>
      <c r="P14" s="34"/>
      <c r="Q14" s="35"/>
      <c r="R14" s="213"/>
    </row>
    <row r="15" spans="1:18" ht="18" customHeight="1" thickTop="1" thickBot="1" x14ac:dyDescent="0.3">
      <c r="A15" s="11"/>
      <c r="B15" s="3"/>
      <c r="E15" s="11"/>
      <c r="F15" s="11"/>
      <c r="G15" s="11"/>
      <c r="H15" s="78"/>
      <c r="I15" s="33"/>
      <c r="J15" s="39"/>
      <c r="K15" s="53"/>
      <c r="L15" s="53"/>
      <c r="M15" s="177" t="s">
        <v>162</v>
      </c>
      <c r="N15" s="89"/>
      <c r="O15" s="34"/>
      <c r="P15" s="34"/>
      <c r="Q15" s="35"/>
      <c r="R15" s="213"/>
    </row>
    <row r="16" spans="1:18" ht="15" customHeight="1" thickTop="1" thickBot="1" x14ac:dyDescent="0.3">
      <c r="A16" s="11"/>
      <c r="B16" s="3"/>
      <c r="E16" s="11"/>
      <c r="F16" s="11"/>
      <c r="G16" s="11"/>
      <c r="H16" s="78"/>
      <c r="I16" s="33"/>
      <c r="J16" s="39"/>
      <c r="K16" s="5"/>
      <c r="L16" s="5"/>
      <c r="M16" s="53"/>
      <c r="N16" s="34"/>
      <c r="O16" s="34"/>
      <c r="P16" s="34"/>
      <c r="Q16" s="35"/>
      <c r="R16" s="213"/>
    </row>
    <row r="17" spans="1:18" ht="18" customHeight="1" thickTop="1" thickBot="1" x14ac:dyDescent="0.3">
      <c r="A17" s="11"/>
      <c r="B17" s="3"/>
      <c r="E17" s="11"/>
      <c r="F17" s="11"/>
      <c r="G17" s="11"/>
      <c r="H17" s="78"/>
      <c r="I17" s="33"/>
      <c r="J17" s="39"/>
      <c r="K17" s="158"/>
      <c r="L17" s="97"/>
      <c r="M17" s="177" t="s">
        <v>163</v>
      </c>
      <c r="N17" s="89"/>
      <c r="O17" s="34"/>
      <c r="P17" s="34"/>
      <c r="Q17" s="35"/>
      <c r="R17" s="213"/>
    </row>
    <row r="18" spans="1:18" ht="15" customHeight="1" thickTop="1" thickBot="1" x14ac:dyDescent="0.3">
      <c r="A18" s="11"/>
      <c r="B18" s="3"/>
      <c r="E18" s="11"/>
      <c r="F18" s="11"/>
      <c r="G18" s="11"/>
      <c r="H18" s="78"/>
      <c r="I18" s="33"/>
      <c r="J18" s="179"/>
      <c r="K18" s="206"/>
      <c r="L18" s="116"/>
      <c r="M18" s="116"/>
      <c r="N18" s="231"/>
      <c r="O18" s="180"/>
      <c r="P18" s="34"/>
      <c r="Q18" s="35"/>
      <c r="R18" s="213"/>
    </row>
    <row r="19" spans="1:18" ht="18" customHeight="1" thickTop="1" thickBot="1" x14ac:dyDescent="0.3">
      <c r="A19" s="11"/>
      <c r="B19" s="3"/>
      <c r="E19" s="11"/>
      <c r="F19" s="11"/>
      <c r="G19" s="11"/>
      <c r="H19" s="78"/>
      <c r="I19" s="33"/>
      <c r="J19" s="205"/>
      <c r="K19" s="179"/>
      <c r="L19" s="314" t="s">
        <v>144</v>
      </c>
      <c r="M19" s="315"/>
      <c r="N19" s="89"/>
      <c r="O19" s="97" t="s">
        <v>141</v>
      </c>
      <c r="P19" s="317" t="s">
        <v>143</v>
      </c>
      <c r="Q19" s="35"/>
      <c r="R19" s="213"/>
    </row>
    <row r="20" spans="1:18" ht="18" customHeight="1" thickTop="1" thickBot="1" x14ac:dyDescent="0.3">
      <c r="A20" s="11"/>
      <c r="B20" s="3"/>
      <c r="E20" s="11"/>
      <c r="F20" s="11"/>
      <c r="G20" s="11"/>
      <c r="H20" s="78"/>
      <c r="I20" s="33"/>
      <c r="J20" s="205"/>
      <c r="K20" s="206"/>
      <c r="L20" s="316"/>
      <c r="M20" s="315"/>
      <c r="N20" s="89"/>
      <c r="O20" s="97" t="s">
        <v>142</v>
      </c>
      <c r="P20" s="318"/>
      <c r="Q20" s="35"/>
      <c r="R20" s="213"/>
    </row>
    <row r="21" spans="1:18" ht="15" customHeight="1" thickTop="1" thickBot="1" x14ac:dyDescent="0.3">
      <c r="A21" s="11"/>
      <c r="B21" s="3"/>
      <c r="E21" s="11"/>
      <c r="F21" s="11"/>
      <c r="G21" s="11"/>
      <c r="H21" s="78"/>
      <c r="I21" s="33"/>
      <c r="J21" s="39"/>
      <c r="K21" s="53"/>
      <c r="L21" s="53"/>
      <c r="M21" s="53"/>
      <c r="N21" s="34"/>
      <c r="O21" s="34"/>
      <c r="P21" s="34"/>
      <c r="Q21" s="35"/>
      <c r="R21" s="213"/>
    </row>
    <row r="22" spans="1:18" ht="18" customHeight="1" thickTop="1" thickBot="1" x14ac:dyDescent="0.3">
      <c r="A22" s="11"/>
      <c r="B22" s="3"/>
      <c r="D22" s="204"/>
      <c r="E22" s="11"/>
      <c r="F22" s="11"/>
      <c r="G22" s="11"/>
      <c r="H22" s="78"/>
      <c r="I22" s="33"/>
      <c r="J22" s="39"/>
      <c r="K22" s="162"/>
      <c r="L22" s="311" t="s">
        <v>164</v>
      </c>
      <c r="M22" s="305"/>
      <c r="N22" s="232"/>
      <c r="O22" s="5"/>
      <c r="P22" s="157" t="s">
        <v>94</v>
      </c>
      <c r="Q22" s="35"/>
      <c r="R22" s="211"/>
    </row>
    <row r="23" spans="1:18" ht="18" customHeight="1" thickTop="1" thickBot="1" x14ac:dyDescent="0.3">
      <c r="A23" s="11"/>
      <c r="B23" s="3"/>
      <c r="D23" s="11"/>
      <c r="E23" s="11"/>
      <c r="F23" s="11"/>
      <c r="G23" s="11"/>
      <c r="H23" s="78"/>
      <c r="I23" s="54"/>
      <c r="J23" s="39"/>
      <c r="K23" s="162"/>
      <c r="L23" s="311" t="s">
        <v>165</v>
      </c>
      <c r="M23" s="305"/>
      <c r="N23" s="232"/>
      <c r="O23" s="5"/>
      <c r="P23" s="89"/>
      <c r="Q23" s="35"/>
      <c r="R23" s="211"/>
    </row>
    <row r="24" spans="1:18" ht="18" customHeight="1" thickTop="1" x14ac:dyDescent="0.25">
      <c r="A24" s="11"/>
      <c r="B24" s="3"/>
      <c r="D24" s="11"/>
      <c r="E24" s="11"/>
      <c r="F24" s="11"/>
      <c r="G24" s="11"/>
      <c r="H24" s="78"/>
      <c r="I24" s="54"/>
      <c r="J24" s="39"/>
      <c r="K24" s="162"/>
      <c r="L24" s="163"/>
      <c r="M24" s="165"/>
      <c r="N24" s="165" t="s">
        <v>95</v>
      </c>
      <c r="O24" s="5"/>
      <c r="P24" s="182" t="s">
        <v>147</v>
      </c>
      <c r="Q24" s="35"/>
      <c r="R24" s="211"/>
    </row>
    <row r="25" spans="1:18" ht="18" customHeight="1" thickBot="1" x14ac:dyDescent="0.3">
      <c r="A25" s="11"/>
      <c r="B25" s="3"/>
      <c r="D25" s="11"/>
      <c r="E25" s="11"/>
      <c r="F25" s="11"/>
      <c r="G25" s="11"/>
      <c r="H25" s="78"/>
      <c r="I25" s="55"/>
      <c r="J25" s="56"/>
      <c r="K25" s="57"/>
      <c r="L25" s="57"/>
      <c r="M25" s="57"/>
      <c r="N25" s="36"/>
      <c r="O25" s="36"/>
      <c r="P25" s="36"/>
      <c r="Q25" s="37"/>
      <c r="R25" s="211"/>
    </row>
    <row r="26" spans="1:18" ht="15" customHeight="1" thickTop="1" thickBot="1" x14ac:dyDescent="0.3">
      <c r="A26" s="11"/>
      <c r="B26" s="3"/>
      <c r="D26" s="11"/>
      <c r="E26" s="11"/>
      <c r="F26" s="11"/>
      <c r="G26" s="11"/>
      <c r="H26" s="78"/>
      <c r="I26" s="214"/>
      <c r="J26" s="211"/>
      <c r="K26" s="215"/>
      <c r="L26" s="217"/>
      <c r="M26" s="218"/>
      <c r="N26" s="218"/>
      <c r="O26" s="218"/>
      <c r="P26" s="211"/>
      <c r="Q26" s="211"/>
      <c r="R26" s="211"/>
    </row>
    <row r="27" spans="1:18" ht="18" customHeight="1" thickTop="1" x14ac:dyDescent="0.25">
      <c r="A27" s="11"/>
      <c r="B27" s="3"/>
      <c r="D27" s="11"/>
      <c r="E27" s="11"/>
      <c r="F27" s="11"/>
      <c r="G27" s="11"/>
      <c r="H27" s="78"/>
      <c r="I27" s="38" t="s">
        <v>6</v>
      </c>
      <c r="J27" s="31"/>
      <c r="K27" s="52"/>
      <c r="L27" s="52"/>
      <c r="M27" s="52"/>
      <c r="N27" s="31"/>
      <c r="O27" s="31"/>
      <c r="P27" s="31"/>
      <c r="Q27" s="32"/>
      <c r="R27" s="211"/>
    </row>
    <row r="28" spans="1:18" ht="18" customHeight="1" x14ac:dyDescent="0.25">
      <c r="A28" s="11"/>
      <c r="B28" s="3"/>
      <c r="D28" s="11"/>
      <c r="E28" s="11"/>
      <c r="F28" s="11"/>
      <c r="G28" s="11"/>
      <c r="H28" s="78"/>
      <c r="I28" s="33"/>
      <c r="J28" s="39" t="s">
        <v>166</v>
      </c>
      <c r="K28" s="53"/>
      <c r="L28" s="53"/>
      <c r="M28" s="53"/>
      <c r="N28" s="34"/>
      <c r="O28" s="34"/>
      <c r="P28" s="34"/>
      <c r="Q28" s="35"/>
      <c r="R28" s="211"/>
    </row>
    <row r="29" spans="1:18" ht="15" customHeight="1" thickBot="1" x14ac:dyDescent="0.3">
      <c r="A29" s="11"/>
      <c r="B29" s="3"/>
      <c r="D29" s="11"/>
      <c r="E29" s="11"/>
      <c r="F29" s="11"/>
      <c r="G29" s="11"/>
      <c r="H29" s="78"/>
      <c r="I29" s="33"/>
      <c r="J29" s="39"/>
      <c r="K29" s="53"/>
      <c r="L29" s="53"/>
      <c r="M29" s="53"/>
      <c r="N29" s="34"/>
      <c r="O29" s="34"/>
      <c r="P29" s="34"/>
      <c r="Q29" s="35"/>
      <c r="R29" s="211"/>
    </row>
    <row r="30" spans="1:18" ht="18" customHeight="1" thickTop="1" thickBot="1" x14ac:dyDescent="0.4">
      <c r="A30" s="11"/>
      <c r="B30" s="3"/>
      <c r="D30" s="11"/>
      <c r="E30" s="11"/>
      <c r="F30" s="11"/>
      <c r="G30" s="11"/>
      <c r="H30" s="78"/>
      <c r="I30" s="33"/>
      <c r="J30" s="39"/>
      <c r="K30" s="53"/>
      <c r="L30" s="53"/>
      <c r="M30" s="159" t="s">
        <v>167</v>
      </c>
      <c r="N30" s="89"/>
      <c r="O30" s="34"/>
      <c r="P30" s="34"/>
      <c r="Q30" s="35"/>
      <c r="R30" s="211"/>
    </row>
    <row r="31" spans="1:18" ht="18" customHeight="1" thickTop="1" thickBot="1" x14ac:dyDescent="0.3">
      <c r="A31" s="11"/>
      <c r="B31" s="3"/>
      <c r="D31" s="11"/>
      <c r="E31" s="11"/>
      <c r="F31" s="11"/>
      <c r="G31" s="11"/>
      <c r="H31" s="78"/>
      <c r="I31" s="55"/>
      <c r="J31" s="56"/>
      <c r="K31" s="57"/>
      <c r="L31" s="57"/>
      <c r="M31" s="57"/>
      <c r="N31" s="36"/>
      <c r="O31" s="36"/>
      <c r="P31" s="36"/>
      <c r="Q31" s="37"/>
      <c r="R31" s="211"/>
    </row>
    <row r="32" spans="1:18" ht="15" customHeight="1" thickTop="1" x14ac:dyDescent="0.25">
      <c r="A32" s="11"/>
      <c r="B32" s="3"/>
      <c r="D32" s="11"/>
      <c r="E32" s="11"/>
      <c r="F32" s="11"/>
      <c r="G32" s="11"/>
      <c r="H32" s="78"/>
      <c r="I32" s="214"/>
      <c r="J32" s="211"/>
      <c r="K32" s="215"/>
      <c r="L32" s="217"/>
      <c r="M32" s="218"/>
      <c r="N32" s="218"/>
      <c r="O32" s="218"/>
      <c r="P32" s="211"/>
      <c r="Q32" s="211"/>
      <c r="R32" s="211"/>
    </row>
    <row r="33" spans="1:18" ht="15" customHeight="1" x14ac:dyDescent="0.25">
      <c r="A33" s="8"/>
      <c r="B33" s="3"/>
      <c r="D33" s="11"/>
      <c r="E33" s="11"/>
      <c r="F33" s="11"/>
      <c r="G33" s="11"/>
      <c r="H33" s="8"/>
      <c r="I33" s="18"/>
      <c r="J33" s="8"/>
      <c r="K33" s="8"/>
      <c r="L33" s="8"/>
      <c r="M33" s="8"/>
      <c r="N33" s="8"/>
      <c r="O33" s="8"/>
      <c r="P33" s="8"/>
      <c r="Q33" s="8"/>
      <c r="R33" s="8"/>
    </row>
  </sheetData>
  <sheetProtection sheet="1" objects="1" scenarios="1"/>
  <mergeCells count="7">
    <mergeCell ref="L23:M23"/>
    <mergeCell ref="L6:M6"/>
    <mergeCell ref="J6:K7"/>
    <mergeCell ref="J8:J9"/>
    <mergeCell ref="P19:P20"/>
    <mergeCell ref="L19:M20"/>
    <mergeCell ref="L22:M2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workbookViewId="0">
      <selection activeCell="M8" sqref="M8:N8"/>
    </sheetView>
  </sheetViews>
  <sheetFormatPr baseColWidth="10" defaultRowHeight="15" x14ac:dyDescent="0.25"/>
  <cols>
    <col min="1" max="1" width="1.7109375" customWidth="1"/>
    <col min="2" max="4" width="6.7109375" hidden="1" customWidth="1"/>
    <col min="5" max="5" width="2.7109375" hidden="1" customWidth="1"/>
    <col min="6" max="7" width="7.7109375" hidden="1" customWidth="1"/>
    <col min="8" max="10" width="6.7109375" hidden="1" customWidth="1"/>
    <col min="11" max="11" width="5.7109375" customWidth="1"/>
    <col min="12" max="12" width="5.7109375" style="2" customWidth="1"/>
    <col min="13" max="22" width="3.7109375" customWidth="1"/>
    <col min="23" max="23" width="1.7109375" customWidth="1"/>
    <col min="24" max="33" width="10.7109375" customWidth="1"/>
  </cols>
  <sheetData>
    <row r="1" spans="1:33" ht="9.9499999999999993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45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 ht="18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44" t="s">
        <v>16</v>
      </c>
      <c r="L2" s="43" t="s">
        <v>193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18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43" t="s">
        <v>194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3" ht="15" customHeight="1" thickBo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43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33" ht="18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43"/>
      <c r="M5" s="334" t="str">
        <f>IF(COUNT(Alumno!I3:J3)&lt;2,CHAR(32),IF(SUM(Alumno!I3:J3)&gt;5,"Pelo","Gafas"))</f>
        <v xml:space="preserve"> </v>
      </c>
      <c r="N5" s="335"/>
      <c r="O5" s="334" t="s">
        <v>177</v>
      </c>
      <c r="P5" s="335"/>
      <c r="Q5" s="334" t="str">
        <f>IF(COUNT(Alumno!I3:J3)&lt;2,CHAR(32),IF(SUM(Alumno!I3:J3)&lt;6,"Cuerpo",IF(SUM(Alumno!I3:J3)&gt;7,"Gafas","Boca")))</f>
        <v xml:space="preserve"> </v>
      </c>
      <c r="R5" s="335"/>
      <c r="S5" s="336" t="s">
        <v>190</v>
      </c>
      <c r="T5" s="337"/>
      <c r="U5" s="334" t="s">
        <v>181</v>
      </c>
      <c r="V5" s="335"/>
      <c r="W5" s="242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ht="60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43"/>
      <c r="M6" s="244" t="str">
        <f>IF(COUNT(Alumno!I3:J3)&lt;2,CHAR(32),IF(SUM(Alumno!I3:J3)&gt;5,"naranja","binóculo"))</f>
        <v xml:space="preserve"> </v>
      </c>
      <c r="N6" s="245" t="str">
        <f>IF(COUNT(Alumno!I3:J3)&lt;2,CHAR(32),IF(SUM(Alumno!I3:J3)&gt;5,"amarillo","monóculo"))</f>
        <v xml:space="preserve"> </v>
      </c>
      <c r="O6" s="244" t="s">
        <v>171</v>
      </c>
      <c r="P6" s="245" t="s">
        <v>178</v>
      </c>
      <c r="Q6" s="244" t="str">
        <f>IF(COUNT(Alumno!I3:J3)&lt;2,CHAR(32),IF(SUM(Alumno!I3:J3)&lt;6,"naranja",IF(SUM(Alumno!I3:J3)&gt;7,"binóculo","alegre")))</f>
        <v xml:space="preserve"> </v>
      </c>
      <c r="R6" s="245" t="str">
        <f>IF(COUNT(Alumno!I3:J3)&lt;2,CHAR(32),IF(SUM(Alumno!I3:J3)&lt;6,"amarillo",IF(SUM(Alumno!I3:J3)&gt;7,"monóculo","triste")))</f>
        <v xml:space="preserve"> </v>
      </c>
      <c r="S6" s="244" t="s">
        <v>191</v>
      </c>
      <c r="T6" s="245" t="s">
        <v>192</v>
      </c>
      <c r="U6" s="244" t="s">
        <v>174</v>
      </c>
      <c r="V6" s="245" t="s">
        <v>175</v>
      </c>
      <c r="W6" s="11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s="223" customFormat="1" ht="18" customHeight="1" x14ac:dyDescent="0.25">
      <c r="A7" s="181"/>
      <c r="B7" s="183" t="s">
        <v>185</v>
      </c>
      <c r="C7" s="6" t="s">
        <v>187</v>
      </c>
      <c r="D7" s="252" t="s">
        <v>180</v>
      </c>
      <c r="E7" s="11"/>
      <c r="F7" s="250" t="s">
        <v>188</v>
      </c>
      <c r="G7" s="250" t="s">
        <v>189</v>
      </c>
      <c r="H7" s="254" t="s">
        <v>169</v>
      </c>
      <c r="I7" s="254" t="s">
        <v>170</v>
      </c>
      <c r="J7" s="183"/>
      <c r="K7" s="181"/>
      <c r="L7" s="241"/>
      <c r="M7" s="246">
        <v>0</v>
      </c>
      <c r="N7" s="247">
        <v>1</v>
      </c>
      <c r="O7" s="246">
        <v>0</v>
      </c>
      <c r="P7" s="247">
        <v>1</v>
      </c>
      <c r="Q7" s="246">
        <v>0</v>
      </c>
      <c r="R7" s="247">
        <v>1</v>
      </c>
      <c r="S7" s="246">
        <v>0</v>
      </c>
      <c r="T7" s="247">
        <v>1</v>
      </c>
      <c r="U7" s="246">
        <v>0</v>
      </c>
      <c r="V7" s="247">
        <v>1</v>
      </c>
      <c r="W7" s="181"/>
      <c r="X7" s="184"/>
      <c r="Y7" s="184"/>
      <c r="Z7" s="184"/>
      <c r="AA7" s="184"/>
      <c r="AB7" s="184"/>
      <c r="AC7" s="184"/>
      <c r="AD7" s="184"/>
      <c r="AE7" s="184"/>
      <c r="AF7" s="184"/>
      <c r="AG7" s="184"/>
    </row>
    <row r="8" spans="1:33" ht="20.100000000000001" customHeight="1" x14ac:dyDescent="0.25">
      <c r="A8" s="11"/>
      <c r="B8" s="249" t="s">
        <v>186</v>
      </c>
      <c r="C8" s="184" t="s">
        <v>176</v>
      </c>
      <c r="D8" s="253" t="s">
        <v>179</v>
      </c>
      <c r="E8" s="183"/>
      <c r="F8" s="251" t="s">
        <v>169</v>
      </c>
      <c r="G8" s="251" t="s">
        <v>170</v>
      </c>
      <c r="H8" s="254" t="s">
        <v>172</v>
      </c>
      <c r="I8" s="254" t="s">
        <v>173</v>
      </c>
      <c r="J8" s="11"/>
      <c r="K8" s="11"/>
      <c r="L8" s="248" t="s">
        <v>182</v>
      </c>
      <c r="M8" s="329"/>
      <c r="N8" s="330"/>
      <c r="O8" s="329"/>
      <c r="P8" s="330"/>
      <c r="Q8" s="329"/>
      <c r="R8" s="330"/>
      <c r="S8" s="329"/>
      <c r="T8" s="330"/>
      <c r="U8" s="329"/>
      <c r="V8" s="330"/>
      <c r="W8" s="11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20.100000000000001" customHeight="1" x14ac:dyDescent="0.25">
      <c r="A9" s="11"/>
      <c r="B9" s="47" t="s">
        <v>74</v>
      </c>
      <c r="C9" s="6" t="s">
        <v>176</v>
      </c>
      <c r="D9" s="252" t="s">
        <v>187</v>
      </c>
      <c r="E9" s="11"/>
      <c r="F9" s="251" t="s">
        <v>169</v>
      </c>
      <c r="G9" s="251" t="s">
        <v>170</v>
      </c>
      <c r="H9" s="255" t="s">
        <v>188</v>
      </c>
      <c r="I9" s="255" t="s">
        <v>189</v>
      </c>
      <c r="J9" s="11"/>
      <c r="K9" s="11"/>
      <c r="L9" s="248" t="s">
        <v>183</v>
      </c>
      <c r="M9" s="329"/>
      <c r="N9" s="330"/>
      <c r="O9" s="329"/>
      <c r="P9" s="330"/>
      <c r="Q9" s="329"/>
      <c r="R9" s="330"/>
      <c r="S9" s="329"/>
      <c r="T9" s="330"/>
      <c r="U9" s="329"/>
      <c r="V9" s="330"/>
      <c r="W9" s="11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ht="20.100000000000001" customHeight="1" thickBot="1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243" t="s">
        <v>184</v>
      </c>
      <c r="M10" s="327"/>
      <c r="N10" s="328"/>
      <c r="O10" s="327"/>
      <c r="P10" s="328"/>
      <c r="Q10" s="327"/>
      <c r="R10" s="328"/>
      <c r="S10" s="327"/>
      <c r="T10" s="328"/>
      <c r="U10" s="327"/>
      <c r="V10" s="328"/>
      <c r="W10" s="11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ht="18" customHeight="1" thickBo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43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ht="18" customHeight="1" thickTop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38" t="s">
        <v>5</v>
      </c>
      <c r="M12" s="31"/>
      <c r="N12" s="52"/>
      <c r="O12" s="52"/>
      <c r="P12" s="52"/>
      <c r="Q12" s="31"/>
      <c r="R12" s="31"/>
      <c r="S12" s="31"/>
      <c r="T12" s="31"/>
      <c r="U12" s="31"/>
      <c r="V12" s="32"/>
      <c r="W12" s="11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ht="18" customHeigh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33"/>
      <c r="M13" s="39" t="s">
        <v>195</v>
      </c>
      <c r="N13" s="53"/>
      <c r="O13" s="53"/>
      <c r="P13" s="53"/>
      <c r="Q13" s="34"/>
      <c r="R13" s="34"/>
      <c r="S13" s="34"/>
      <c r="T13" s="34"/>
      <c r="U13" s="34"/>
      <c r="V13" s="35"/>
      <c r="W13" s="11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3" ht="18" customHeigh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54"/>
      <c r="M14" s="39" t="s">
        <v>196</v>
      </c>
      <c r="N14" s="34"/>
      <c r="O14" s="34"/>
      <c r="P14" s="34"/>
      <c r="Q14" s="34"/>
      <c r="R14" s="34"/>
      <c r="S14" s="34"/>
      <c r="T14" s="34"/>
      <c r="U14" s="34"/>
      <c r="V14" s="35"/>
      <c r="W14" s="11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33" ht="18" customHeight="1" thickBot="1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55"/>
      <c r="M15" s="56"/>
      <c r="N15" s="57"/>
      <c r="O15" s="57"/>
      <c r="P15" s="57"/>
      <c r="Q15" s="36"/>
      <c r="R15" s="36"/>
      <c r="S15" s="36"/>
      <c r="T15" s="36"/>
      <c r="U15" s="36"/>
      <c r="V15" s="37"/>
      <c r="W15" s="11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3" ht="18" customHeight="1" thickTop="1" thickBot="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43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</row>
    <row r="17" spans="1:33" ht="18" customHeight="1" thickTop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38" t="s">
        <v>6</v>
      </c>
      <c r="M17" s="31"/>
      <c r="N17" s="52"/>
      <c r="O17" s="52"/>
      <c r="P17" s="52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2"/>
      <c r="AG17" s="11"/>
    </row>
    <row r="18" spans="1:33" ht="18" customHeigh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33"/>
      <c r="M18" s="39" t="s">
        <v>197</v>
      </c>
      <c r="N18" s="53"/>
      <c r="O18" s="53"/>
      <c r="P18" s="53"/>
      <c r="Q18" s="34"/>
      <c r="R18" s="34"/>
      <c r="S18" s="34"/>
      <c r="T18" s="34"/>
      <c r="U18" s="34"/>
      <c r="V18" s="5"/>
      <c r="W18" s="5"/>
      <c r="X18" s="5"/>
      <c r="Y18" s="5"/>
      <c r="Z18" s="5"/>
      <c r="AA18" s="34"/>
      <c r="AB18" s="34"/>
      <c r="AC18" s="34"/>
      <c r="AD18" s="34"/>
      <c r="AE18" s="34"/>
      <c r="AF18" s="35"/>
      <c r="AG18" s="11"/>
    </row>
    <row r="19" spans="1:33" ht="15" customHeight="1" thickBo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54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36"/>
      <c r="AB19" s="36"/>
      <c r="AC19" s="36"/>
      <c r="AD19" s="36"/>
      <c r="AE19" s="36"/>
      <c r="AF19" s="37"/>
      <c r="AG19" s="11"/>
    </row>
    <row r="20" spans="1:33" s="219" customFormat="1" ht="18" customHeight="1" thickTop="1" thickBot="1" x14ac:dyDescent="0.3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259"/>
      <c r="M20" s="256"/>
      <c r="N20" s="257" t="s">
        <v>198</v>
      </c>
      <c r="O20" s="256"/>
      <c r="P20" s="256"/>
      <c r="Q20" s="256"/>
      <c r="R20" s="256"/>
      <c r="S20" s="256"/>
      <c r="T20" s="331"/>
      <c r="U20" s="332"/>
      <c r="V20" s="332"/>
      <c r="W20" s="332"/>
      <c r="X20" s="332"/>
      <c r="Y20" s="333"/>
      <c r="Z20" s="258"/>
      <c r="AA20" s="71"/>
      <c r="AB20" s="71"/>
      <c r="AC20" s="71"/>
      <c r="AD20" s="71"/>
      <c r="AE20" s="71"/>
      <c r="AF20" s="71"/>
      <c r="AG20" s="71"/>
    </row>
    <row r="21" spans="1:33" ht="15" customHeight="1" thickTop="1" thickBo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55"/>
      <c r="M21" s="56"/>
      <c r="N21" s="57"/>
      <c r="O21" s="57"/>
      <c r="P21" s="57"/>
      <c r="Q21" s="36"/>
      <c r="R21" s="36"/>
      <c r="S21" s="36"/>
      <c r="T21" s="36"/>
      <c r="U21" s="36"/>
      <c r="V21" s="36"/>
      <c r="W21" s="36"/>
      <c r="X21" s="36"/>
      <c r="Y21" s="36"/>
      <c r="Z21" s="37"/>
      <c r="AA21" s="11"/>
      <c r="AB21" s="11"/>
      <c r="AC21" s="11"/>
      <c r="AD21" s="11"/>
      <c r="AE21" s="11"/>
      <c r="AF21" s="11"/>
      <c r="AG21" s="11"/>
    </row>
    <row r="22" spans="1:33" ht="18" customHeight="1" thickTop="1" thickBo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43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</row>
    <row r="23" spans="1:33" ht="18" customHeight="1" thickTop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38" t="s">
        <v>10</v>
      </c>
      <c r="M23" s="31"/>
      <c r="N23" s="52"/>
      <c r="O23" s="52"/>
      <c r="P23" s="52"/>
      <c r="Q23" s="31"/>
      <c r="R23" s="31"/>
      <c r="S23" s="31"/>
      <c r="T23" s="31"/>
      <c r="U23" s="31"/>
      <c r="V23" s="31"/>
      <c r="W23" s="32"/>
      <c r="X23" s="11"/>
      <c r="Y23" s="265" t="s">
        <v>182</v>
      </c>
      <c r="Z23" s="261">
        <v>1</v>
      </c>
      <c r="AA23" s="68"/>
      <c r="AB23" s="50" t="s">
        <v>204</v>
      </c>
      <c r="AC23" s="11"/>
      <c r="AD23" s="11"/>
      <c r="AE23" s="11"/>
      <c r="AF23" s="11"/>
      <c r="AG23" s="11"/>
    </row>
    <row r="24" spans="1:33" ht="18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33"/>
      <c r="M24" s="39" t="s">
        <v>199</v>
      </c>
      <c r="N24" s="53"/>
      <c r="O24" s="53"/>
      <c r="P24" s="53"/>
      <c r="Q24" s="34"/>
      <c r="R24" s="34"/>
      <c r="S24" s="34"/>
      <c r="T24" s="34"/>
      <c r="U24" s="34"/>
      <c r="V24" s="34"/>
      <c r="W24" s="35"/>
      <c r="X24" s="264" t="s">
        <v>200</v>
      </c>
      <c r="Y24" s="265" t="s">
        <v>183</v>
      </c>
      <c r="Z24" s="270"/>
      <c r="AA24" s="260">
        <v>1</v>
      </c>
      <c r="AB24" s="68"/>
      <c r="AC24" s="11"/>
      <c r="AD24" s="11"/>
      <c r="AE24" s="11"/>
      <c r="AF24" s="11"/>
      <c r="AG24" s="11"/>
    </row>
    <row r="25" spans="1:33" ht="18" customHeight="1" thickBo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54"/>
      <c r="M25" s="39" t="s">
        <v>201</v>
      </c>
      <c r="N25" s="34"/>
      <c r="O25" s="34"/>
      <c r="P25" s="34"/>
      <c r="Q25" s="34"/>
      <c r="R25" s="34"/>
      <c r="S25" s="34"/>
      <c r="T25" s="34"/>
      <c r="U25" s="34"/>
      <c r="V25" s="34"/>
      <c r="W25" s="35"/>
      <c r="X25" s="11"/>
      <c r="Y25" s="266" t="s">
        <v>184</v>
      </c>
      <c r="Z25" s="271"/>
      <c r="AA25" s="272"/>
      <c r="AB25" s="263">
        <v>1</v>
      </c>
      <c r="AC25" s="11"/>
      <c r="AD25" s="11"/>
      <c r="AE25" s="11"/>
      <c r="AF25" s="11"/>
      <c r="AG25" s="11"/>
    </row>
    <row r="26" spans="1:33" ht="18" customHeight="1" thickTop="1" thickBot="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55"/>
      <c r="M26" s="56"/>
      <c r="N26" s="57"/>
      <c r="O26" s="57"/>
      <c r="P26" s="57"/>
      <c r="Q26" s="36"/>
      <c r="R26" s="36"/>
      <c r="S26" s="36"/>
      <c r="T26" s="36"/>
      <c r="U26" s="36"/>
      <c r="V26" s="36"/>
      <c r="W26" s="37"/>
      <c r="X26" s="11"/>
      <c r="Y26" s="262"/>
      <c r="Z26" s="267" t="s">
        <v>182</v>
      </c>
      <c r="AA26" s="268" t="s">
        <v>183</v>
      </c>
      <c r="AB26" s="269" t="s">
        <v>184</v>
      </c>
      <c r="AC26" s="11"/>
      <c r="AD26" s="11"/>
      <c r="AE26" s="11"/>
      <c r="AF26" s="11"/>
      <c r="AG26" s="11"/>
    </row>
    <row r="27" spans="1:33" ht="18" customHeight="1" thickTop="1" thickBot="1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69"/>
      <c r="M27" s="69"/>
      <c r="N27" s="127"/>
      <c r="O27" s="127"/>
      <c r="P27" s="127"/>
      <c r="Q27" s="12"/>
      <c r="R27" s="12"/>
      <c r="S27" s="12"/>
      <c r="T27" s="12"/>
      <c r="U27" s="12"/>
      <c r="V27" s="12"/>
      <c r="W27" s="12"/>
      <c r="X27" s="11"/>
      <c r="Y27" s="12"/>
      <c r="Z27" s="279"/>
      <c r="AA27" s="279"/>
      <c r="AB27" s="280"/>
      <c r="AC27" s="11"/>
      <c r="AD27" s="11"/>
      <c r="AE27" s="11"/>
      <c r="AF27" s="11"/>
      <c r="AG27" s="11"/>
    </row>
    <row r="28" spans="1:33" ht="18" customHeight="1" thickTop="1" thickBot="1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82" t="s">
        <v>18</v>
      </c>
      <c r="M28" s="31"/>
      <c r="N28" s="52"/>
      <c r="O28" s="52"/>
      <c r="P28" s="52"/>
      <c r="Q28" s="31"/>
      <c r="R28" s="31"/>
      <c r="S28" s="31"/>
      <c r="T28" s="31"/>
      <c r="U28" s="31"/>
      <c r="V28" s="31"/>
      <c r="W28" s="31"/>
      <c r="X28" s="31"/>
      <c r="Y28" s="31"/>
      <c r="Z28" s="281"/>
      <c r="AA28" s="281"/>
      <c r="AB28" s="282"/>
      <c r="AC28" s="31"/>
      <c r="AD28" s="31"/>
      <c r="AE28" s="32"/>
      <c r="AF28" s="11"/>
      <c r="AG28" s="11"/>
    </row>
    <row r="29" spans="1:33" ht="18" customHeight="1" thickTop="1" thickBot="1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33"/>
      <c r="M29" s="39" t="s">
        <v>206</v>
      </c>
      <c r="N29" s="53"/>
      <c r="O29" s="53"/>
      <c r="P29" s="53"/>
      <c r="Q29" s="130"/>
      <c r="R29" s="34"/>
      <c r="S29" s="34"/>
      <c r="T29" s="34"/>
      <c r="U29" s="34"/>
      <c r="V29" s="34"/>
      <c r="W29" s="34"/>
      <c r="X29" s="34"/>
      <c r="Y29" s="34"/>
      <c r="Z29" s="278"/>
      <c r="AA29" s="278"/>
      <c r="AB29" s="34"/>
      <c r="AC29" s="34"/>
      <c r="AD29" s="89"/>
      <c r="AE29" s="35"/>
      <c r="AF29" s="11"/>
      <c r="AG29" s="11"/>
    </row>
    <row r="30" spans="1:33" ht="15" customHeight="1" thickTop="1" thickBot="1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55"/>
      <c r="M30" s="56"/>
      <c r="N30" s="57"/>
      <c r="O30" s="57"/>
      <c r="P30" s="57"/>
      <c r="Q30" s="36"/>
      <c r="R30" s="36"/>
      <c r="S30" s="36"/>
      <c r="T30" s="36"/>
      <c r="U30" s="36"/>
      <c r="V30" s="36"/>
      <c r="W30" s="36"/>
      <c r="X30" s="36"/>
      <c r="Y30" s="36"/>
      <c r="Z30" s="283"/>
      <c r="AA30" s="283"/>
      <c r="AB30" s="284"/>
      <c r="AC30" s="36"/>
      <c r="AD30" s="36"/>
      <c r="AE30" s="37"/>
      <c r="AF30" s="11"/>
      <c r="AG30" s="11"/>
    </row>
    <row r="31" spans="1:33" ht="18" customHeight="1" thickTop="1" thickBot="1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9"/>
      <c r="M31" s="69"/>
      <c r="N31" s="127"/>
      <c r="O31" s="127"/>
      <c r="P31" s="127"/>
      <c r="Q31" s="12"/>
      <c r="R31" s="12"/>
      <c r="S31" s="12"/>
      <c r="T31" s="12"/>
      <c r="U31" s="12"/>
      <c r="V31" s="12"/>
      <c r="W31" s="12"/>
      <c r="X31" s="11"/>
      <c r="Y31" s="12"/>
      <c r="Z31" s="279"/>
      <c r="AA31" s="279"/>
      <c r="AB31" s="280"/>
      <c r="AC31" s="11"/>
      <c r="AD31" s="11"/>
      <c r="AE31" s="11"/>
      <c r="AF31" s="11"/>
      <c r="AG31" s="11"/>
    </row>
    <row r="32" spans="1:33" ht="18" customHeight="1" thickTop="1" thickBot="1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38" t="s">
        <v>19</v>
      </c>
      <c r="M32" s="31"/>
      <c r="N32" s="52"/>
      <c r="O32" s="52"/>
      <c r="P32" s="52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2"/>
      <c r="AF32" s="11"/>
      <c r="AG32" s="11"/>
    </row>
    <row r="33" spans="1:33" ht="18" customHeight="1" thickTop="1" thickBo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33"/>
      <c r="M33" s="39" t="s">
        <v>202</v>
      </c>
      <c r="N33" s="53"/>
      <c r="O33" s="53"/>
      <c r="P33" s="53"/>
      <c r="Q33" s="34"/>
      <c r="R33" s="34"/>
      <c r="S33" s="34"/>
      <c r="T33" s="34"/>
      <c r="U33" s="274"/>
      <c r="V33" s="34"/>
      <c r="W33" s="34"/>
      <c r="X33" s="34"/>
      <c r="Y33" s="34"/>
      <c r="Z33" s="34"/>
      <c r="AA33" s="34"/>
      <c r="AB33" s="273"/>
      <c r="AC33" s="277" t="s">
        <v>203</v>
      </c>
      <c r="AD33" s="273"/>
      <c r="AE33" s="35"/>
      <c r="AF33" s="11"/>
      <c r="AG33" s="11"/>
    </row>
    <row r="34" spans="1:33" ht="15" customHeight="1" thickTop="1" thickBot="1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55"/>
      <c r="M34" s="36"/>
      <c r="N34" s="275"/>
      <c r="O34" s="276"/>
      <c r="P34" s="27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7"/>
      <c r="AF34" s="11"/>
      <c r="AG34" s="11"/>
    </row>
    <row r="35" spans="1:33" ht="18" customHeight="1" thickTop="1" thickBot="1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45"/>
      <c r="M35" s="242"/>
      <c r="N35" s="242"/>
      <c r="O35" s="242"/>
      <c r="P35" s="242"/>
      <c r="Q35" s="242"/>
      <c r="R35" s="242"/>
      <c r="S35" s="242"/>
      <c r="T35" s="242"/>
      <c r="U35" s="242"/>
      <c r="V35" s="12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</row>
    <row r="36" spans="1:33" ht="18" customHeight="1" thickTop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38" t="s">
        <v>22</v>
      </c>
      <c r="M36" s="31"/>
      <c r="N36" s="52"/>
      <c r="O36" s="52"/>
      <c r="P36" s="52"/>
      <c r="Q36" s="31"/>
      <c r="R36" s="31"/>
      <c r="S36" s="31"/>
      <c r="T36" s="31"/>
      <c r="U36" s="31"/>
      <c r="V36" s="31"/>
      <c r="W36" s="32"/>
      <c r="X36" s="11"/>
      <c r="Y36" s="265" t="s">
        <v>182</v>
      </c>
      <c r="Z36" s="261">
        <v>1</v>
      </c>
      <c r="AA36" s="68"/>
      <c r="AB36" s="50" t="s">
        <v>205</v>
      </c>
      <c r="AC36" s="11"/>
      <c r="AD36" s="11"/>
      <c r="AE36" s="11"/>
      <c r="AF36" s="11"/>
      <c r="AG36" s="11"/>
    </row>
    <row r="37" spans="1:33" ht="18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33"/>
      <c r="M37" s="39" t="s">
        <v>207</v>
      </c>
      <c r="N37" s="53"/>
      <c r="O37" s="53"/>
      <c r="P37" s="53"/>
      <c r="Q37" s="34"/>
      <c r="R37" s="34"/>
      <c r="S37" s="34"/>
      <c r="T37" s="34"/>
      <c r="U37" s="34"/>
      <c r="V37" s="34"/>
      <c r="W37" s="35"/>
      <c r="X37" s="264" t="s">
        <v>200</v>
      </c>
      <c r="Y37" s="265" t="s">
        <v>183</v>
      </c>
      <c r="Z37" s="270"/>
      <c r="AA37" s="260">
        <v>1</v>
      </c>
      <c r="AB37" s="68"/>
      <c r="AC37" s="11"/>
      <c r="AD37" s="11"/>
      <c r="AE37" s="11"/>
      <c r="AF37" s="11"/>
      <c r="AG37" s="11"/>
    </row>
    <row r="38" spans="1:33" ht="18" customHeight="1" thickBot="1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54"/>
      <c r="M38" s="39" t="s">
        <v>208</v>
      </c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11"/>
      <c r="Y38" s="266" t="s">
        <v>184</v>
      </c>
      <c r="Z38" s="271"/>
      <c r="AA38" s="272"/>
      <c r="AB38" s="263">
        <v>1</v>
      </c>
      <c r="AC38" s="11"/>
      <c r="AD38" s="11"/>
      <c r="AE38" s="11"/>
      <c r="AF38" s="11"/>
      <c r="AG38" s="11"/>
    </row>
    <row r="39" spans="1:33" ht="18" customHeight="1" thickTop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54"/>
      <c r="M39" s="39" t="s">
        <v>210</v>
      </c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11"/>
      <c r="Y39" s="262"/>
      <c r="Z39" s="267" t="s">
        <v>182</v>
      </c>
      <c r="AA39" s="268" t="s">
        <v>183</v>
      </c>
      <c r="AB39" s="269" t="s">
        <v>184</v>
      </c>
      <c r="AC39" s="11"/>
      <c r="AD39" s="11"/>
      <c r="AE39" s="11"/>
      <c r="AF39" s="11"/>
      <c r="AG39" s="11"/>
    </row>
    <row r="40" spans="1:33" ht="18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54"/>
      <c r="M40" s="39" t="s">
        <v>209</v>
      </c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11"/>
      <c r="Y40" s="11"/>
      <c r="Z40" s="11"/>
      <c r="AA40" s="11"/>
      <c r="AB40" s="11"/>
      <c r="AC40" s="11"/>
      <c r="AD40" s="11"/>
      <c r="AE40" s="11"/>
      <c r="AF40" s="11"/>
      <c r="AG40" s="11"/>
    </row>
    <row r="41" spans="1:33" ht="15" customHeight="1" thickBot="1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55"/>
      <c r="M41" s="56"/>
      <c r="N41" s="57"/>
      <c r="O41" s="57"/>
      <c r="P41" s="57"/>
      <c r="Q41" s="36"/>
      <c r="R41" s="36"/>
      <c r="S41" s="36"/>
      <c r="T41" s="36"/>
      <c r="U41" s="36"/>
      <c r="V41" s="36"/>
      <c r="W41" s="37"/>
      <c r="X41" s="11"/>
      <c r="Y41" s="11"/>
      <c r="Z41" s="11"/>
      <c r="AA41" s="11"/>
      <c r="AB41" s="11"/>
      <c r="AC41" s="11"/>
      <c r="AD41" s="11"/>
      <c r="AE41" s="11"/>
      <c r="AF41" s="11"/>
      <c r="AG41" s="11"/>
    </row>
    <row r="42" spans="1:33" ht="15" customHeight="1" thickTop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45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</row>
    <row r="43" spans="1:33" ht="1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1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</row>
  </sheetData>
  <sheetProtection sheet="1" objects="1" scenarios="1"/>
  <mergeCells count="21">
    <mergeCell ref="T20:Y20"/>
    <mergeCell ref="U5:V5"/>
    <mergeCell ref="M8:N8"/>
    <mergeCell ref="O8:P8"/>
    <mergeCell ref="Q8:R8"/>
    <mergeCell ref="S8:T8"/>
    <mergeCell ref="U8:V8"/>
    <mergeCell ref="M5:N5"/>
    <mergeCell ref="O5:P5"/>
    <mergeCell ref="Q5:R5"/>
    <mergeCell ref="S5:T5"/>
    <mergeCell ref="U9:V9"/>
    <mergeCell ref="M10:N10"/>
    <mergeCell ref="O10:P10"/>
    <mergeCell ref="Q10:R10"/>
    <mergeCell ref="S10:T10"/>
    <mergeCell ref="U10:V10"/>
    <mergeCell ref="M9:N9"/>
    <mergeCell ref="O9:P9"/>
    <mergeCell ref="Q9:R9"/>
    <mergeCell ref="S9:T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workbookViewId="0">
      <selection activeCell="S14" sqref="S14"/>
    </sheetView>
  </sheetViews>
  <sheetFormatPr baseColWidth="10" defaultRowHeight="15" x14ac:dyDescent="0.25"/>
  <cols>
    <col min="1" max="1" width="1.7109375" customWidth="1"/>
    <col min="2" max="2" width="4.7109375" style="286" hidden="1" customWidth="1"/>
    <col min="3" max="12" width="10.7109375" style="286" hidden="1" customWidth="1"/>
    <col min="13" max="14" width="4.7109375" customWidth="1"/>
    <col min="15" max="18" width="10.7109375" customWidth="1"/>
    <col min="19" max="21" width="8.7109375" customWidth="1"/>
    <col min="22" max="22" width="4.7109375" customWidth="1"/>
    <col min="23" max="27" width="10.7109375" customWidth="1"/>
    <col min="29" max="29" width="3.7109375" customWidth="1"/>
  </cols>
  <sheetData>
    <row r="1" spans="1:29" ht="9.9499999999999993" customHeight="1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29" ht="18" customHeigh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44" t="s">
        <v>168</v>
      </c>
      <c r="N2" s="43" t="s">
        <v>211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18" customHeight="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1"/>
      <c r="N3" s="43" t="str">
        <f>IF(COUNT(Alumno!N3)=0,CHAR(32),IF(Alumno!N3&lt;5,'Ej 7'!C6,'Ej 7'!C7))</f>
        <v xml:space="preserve"> 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ht="18" customHeight="1" thickBot="1" x14ac:dyDescent="0.3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1"/>
      <c r="N4" s="11"/>
      <c r="O4" s="43"/>
      <c r="P4" s="11"/>
      <c r="Q4" s="11"/>
      <c r="R4" s="11"/>
      <c r="S4" s="11"/>
      <c r="T4" s="11"/>
      <c r="U4" s="11"/>
      <c r="V4" s="11"/>
      <c r="W4" s="48"/>
      <c r="X4" s="48"/>
      <c r="Y4" s="11"/>
      <c r="Z4" s="48" t="s">
        <v>214</v>
      </c>
      <c r="AA4" s="11"/>
      <c r="AB4" s="11"/>
      <c r="AC4" s="11"/>
    </row>
    <row r="5" spans="1:29" ht="18" customHeight="1" thickTop="1" thickBot="1" x14ac:dyDescent="0.3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1"/>
      <c r="N5" s="82" t="s">
        <v>5</v>
      </c>
      <c r="O5" s="31"/>
      <c r="P5" s="52"/>
      <c r="Q5" s="31"/>
      <c r="R5" s="31"/>
      <c r="S5" s="31"/>
      <c r="T5" s="31"/>
      <c r="U5" s="31"/>
      <c r="V5" s="32"/>
      <c r="W5" s="11"/>
      <c r="X5" s="11"/>
      <c r="Y5" s="11"/>
      <c r="Z5" s="11"/>
      <c r="AA5" s="11"/>
      <c r="AB5" s="11"/>
      <c r="AC5" s="11"/>
    </row>
    <row r="6" spans="1:29" ht="18" customHeight="1" thickTop="1" thickBot="1" x14ac:dyDescent="0.3">
      <c r="A6" s="11"/>
      <c r="B6" s="12"/>
      <c r="C6" s="12" t="s">
        <v>212</v>
      </c>
      <c r="D6" s="12"/>
      <c r="E6" s="12"/>
      <c r="F6" s="12"/>
      <c r="G6" s="12"/>
      <c r="H6" s="12"/>
      <c r="I6" s="12"/>
      <c r="J6" s="12"/>
      <c r="K6" s="12"/>
      <c r="L6" s="12"/>
      <c r="M6" s="11"/>
      <c r="N6" s="33"/>
      <c r="O6" s="39" t="s">
        <v>215</v>
      </c>
      <c r="P6" s="53"/>
      <c r="Q6" s="162"/>
      <c r="R6" s="290"/>
      <c r="S6" s="338" t="s">
        <v>218</v>
      </c>
      <c r="T6" s="339"/>
      <c r="U6" s="85"/>
      <c r="V6" s="35"/>
      <c r="W6" s="12"/>
      <c r="X6" s="12"/>
      <c r="Y6" s="12"/>
      <c r="Z6" s="12"/>
      <c r="AA6" s="11"/>
      <c r="AB6" s="11"/>
      <c r="AC6" s="11"/>
    </row>
    <row r="7" spans="1:29" ht="18" customHeight="1" thickTop="1" thickBot="1" x14ac:dyDescent="0.3">
      <c r="A7" s="11"/>
      <c r="B7" s="12"/>
      <c r="C7" s="12" t="s">
        <v>213</v>
      </c>
      <c r="D7" s="12"/>
      <c r="E7" s="12"/>
      <c r="F7" s="12"/>
      <c r="G7" s="12"/>
      <c r="H7" s="12"/>
      <c r="I7" s="12"/>
      <c r="J7" s="12"/>
      <c r="K7" s="12"/>
      <c r="L7" s="12"/>
      <c r="M7" s="11"/>
      <c r="N7" s="54"/>
      <c r="O7" s="81" t="s">
        <v>17</v>
      </c>
      <c r="P7" s="53"/>
      <c r="Q7" s="162"/>
      <c r="R7" s="290"/>
      <c r="S7" s="338" t="s">
        <v>216</v>
      </c>
      <c r="T7" s="339" t="s">
        <v>216</v>
      </c>
      <c r="U7" s="85"/>
      <c r="V7" s="35"/>
      <c r="W7" s="83"/>
      <c r="X7" s="83"/>
      <c r="Y7" s="83"/>
      <c r="Z7" s="12"/>
      <c r="AA7" s="11"/>
      <c r="AB7" s="11"/>
      <c r="AC7" s="11"/>
    </row>
    <row r="8" spans="1:29" ht="18" customHeight="1" thickTop="1" thickBot="1" x14ac:dyDescent="0.3">
      <c r="A8" s="11"/>
      <c r="B8" s="12"/>
      <c r="C8" s="12"/>
      <c r="D8" s="12"/>
      <c r="E8" s="12"/>
      <c r="F8" s="12"/>
      <c r="G8" s="12"/>
      <c r="H8" s="12"/>
      <c r="I8" s="12"/>
      <c r="J8" s="12"/>
      <c r="K8" s="285"/>
      <c r="L8" s="12"/>
      <c r="M8" s="11"/>
      <c r="N8" s="33"/>
      <c r="O8" s="34"/>
      <c r="P8" s="34"/>
      <c r="Q8" s="162"/>
      <c r="R8" s="290"/>
      <c r="S8" s="338" t="s">
        <v>217</v>
      </c>
      <c r="T8" s="339" t="s">
        <v>217</v>
      </c>
      <c r="U8" s="85"/>
      <c r="V8" s="35"/>
      <c r="W8" s="83"/>
      <c r="X8" s="83"/>
      <c r="Y8" s="83"/>
      <c r="Z8" s="12"/>
      <c r="AA8" s="11"/>
      <c r="AB8" s="11"/>
      <c r="AC8" s="11"/>
    </row>
    <row r="9" spans="1:29" ht="15" customHeight="1" thickTop="1" thickBot="1" x14ac:dyDescent="0.3">
      <c r="A9" s="11"/>
      <c r="B9" s="12">
        <v>0</v>
      </c>
      <c r="C9" s="12" t="s">
        <v>223</v>
      </c>
      <c r="D9" s="12"/>
      <c r="E9" s="12"/>
      <c r="F9" s="12"/>
      <c r="G9" s="12"/>
      <c r="H9" s="12"/>
      <c r="I9" s="12"/>
      <c r="J9" s="12"/>
      <c r="K9" s="285"/>
      <c r="L9" s="285"/>
      <c r="M9" s="11"/>
      <c r="N9" s="55"/>
      <c r="O9" s="56"/>
      <c r="P9" s="57"/>
      <c r="Q9" s="36"/>
      <c r="R9" s="36"/>
      <c r="S9" s="36"/>
      <c r="T9" s="36"/>
      <c r="U9" s="36"/>
      <c r="V9" s="37"/>
      <c r="W9" s="12"/>
      <c r="X9" s="12"/>
      <c r="Y9" s="12"/>
      <c r="Z9" s="12"/>
      <c r="AA9" s="11"/>
      <c r="AB9" s="11"/>
      <c r="AC9" s="11"/>
    </row>
    <row r="10" spans="1:29" ht="18" customHeight="1" thickTop="1" thickBot="1" x14ac:dyDescent="0.3">
      <c r="A10" s="11"/>
      <c r="B10" s="12">
        <v>1</v>
      </c>
      <c r="C10" s="12" t="s">
        <v>224</v>
      </c>
      <c r="D10" s="12"/>
      <c r="E10" s="12"/>
      <c r="F10" s="12"/>
      <c r="G10" s="12"/>
      <c r="H10" s="12"/>
      <c r="I10" s="12"/>
      <c r="J10" s="12"/>
      <c r="K10" s="12"/>
      <c r="L10" s="12"/>
      <c r="M10" s="11"/>
      <c r="N10" s="94"/>
      <c r="O10" s="94"/>
      <c r="P10" s="79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ht="18" customHeight="1" thickTop="1" x14ac:dyDescent="0.25">
      <c r="A11" s="11"/>
      <c r="B11" s="12">
        <v>2</v>
      </c>
      <c r="C11" s="12" t="s">
        <v>225</v>
      </c>
      <c r="D11" s="12"/>
      <c r="E11" s="12"/>
      <c r="F11" s="12"/>
      <c r="G11" s="12"/>
      <c r="H11" s="12"/>
      <c r="I11" s="12"/>
      <c r="J11" s="12"/>
      <c r="K11" s="12"/>
      <c r="L11" s="12"/>
      <c r="M11" s="11"/>
      <c r="N11" s="82" t="s">
        <v>6</v>
      </c>
      <c r="O11" s="31"/>
      <c r="P11" s="52"/>
      <c r="Q11" s="31"/>
      <c r="R11" s="31"/>
      <c r="S11" s="31"/>
      <c r="T11" s="32"/>
      <c r="U11" s="11"/>
      <c r="V11" s="11"/>
      <c r="W11" s="287"/>
      <c r="X11" s="287"/>
      <c r="Y11" s="287"/>
      <c r="Z11" s="11"/>
      <c r="AA11" s="11"/>
      <c r="AB11" s="11"/>
      <c r="AC11" s="11"/>
    </row>
    <row r="12" spans="1:29" ht="18" customHeight="1" x14ac:dyDescent="0.25">
      <c r="A12" s="11"/>
      <c r="B12" s="12">
        <v>3</v>
      </c>
      <c r="C12" s="12" t="s">
        <v>226</v>
      </c>
      <c r="D12" s="12"/>
      <c r="E12" s="12"/>
      <c r="F12" s="12"/>
      <c r="G12" s="12"/>
      <c r="H12" s="12"/>
      <c r="I12" s="12"/>
      <c r="J12" s="12"/>
      <c r="K12" s="12"/>
      <c r="L12" s="12"/>
      <c r="M12" s="11"/>
      <c r="N12" s="33"/>
      <c r="O12" s="39" t="s">
        <v>219</v>
      </c>
      <c r="P12" s="53"/>
      <c r="Q12" s="162"/>
      <c r="R12" s="290"/>
      <c r="S12" s="290"/>
      <c r="T12" s="35"/>
      <c r="U12" s="11"/>
      <c r="V12" s="11"/>
      <c r="W12" s="160"/>
      <c r="X12" s="160"/>
      <c r="Y12" s="287"/>
      <c r="Z12" s="11"/>
      <c r="AA12" s="11"/>
      <c r="AB12" s="11"/>
      <c r="AC12" s="11"/>
    </row>
    <row r="13" spans="1:29" ht="18" customHeight="1" thickBot="1" x14ac:dyDescent="0.3">
      <c r="A13" s="11"/>
      <c r="B13" s="12">
        <v>4</v>
      </c>
      <c r="C13" s="12" t="s">
        <v>227</v>
      </c>
      <c r="D13" s="12"/>
      <c r="E13" s="12"/>
      <c r="F13" s="12"/>
      <c r="G13" s="12"/>
      <c r="H13" s="12"/>
      <c r="I13" s="12"/>
      <c r="J13" s="12"/>
      <c r="K13" s="12"/>
      <c r="L13" s="12"/>
      <c r="M13" s="11"/>
      <c r="N13" s="54"/>
      <c r="O13" s="39" t="s">
        <v>233</v>
      </c>
      <c r="P13" s="53"/>
      <c r="Q13" s="162"/>
      <c r="R13" s="290"/>
      <c r="S13" s="290"/>
      <c r="T13" s="35"/>
      <c r="U13" s="11"/>
      <c r="V13" s="11"/>
      <c r="W13" s="160"/>
      <c r="X13" s="160"/>
      <c r="Y13" s="287"/>
      <c r="Z13" s="11"/>
      <c r="AA13" s="11"/>
      <c r="AB13" s="11"/>
      <c r="AC13" s="11"/>
    </row>
    <row r="14" spans="1:29" ht="18" customHeight="1" thickTop="1" thickBot="1" x14ac:dyDescent="0.3">
      <c r="A14" s="11"/>
      <c r="B14" s="12">
        <v>5</v>
      </c>
      <c r="C14" s="12" t="s">
        <v>228</v>
      </c>
      <c r="D14" s="12"/>
      <c r="E14" s="12"/>
      <c r="F14" s="12"/>
      <c r="G14" s="12"/>
      <c r="H14" s="12"/>
      <c r="I14" s="12"/>
      <c r="J14" s="12"/>
      <c r="K14" s="12"/>
      <c r="L14" s="12"/>
      <c r="M14" s="11"/>
      <c r="N14" s="33"/>
      <c r="O14" s="34"/>
      <c r="P14" s="34"/>
      <c r="Q14" s="162"/>
      <c r="R14" s="5"/>
      <c r="S14" s="89"/>
      <c r="T14" s="35"/>
      <c r="U14" s="11"/>
      <c r="V14" s="11"/>
      <c r="W14" s="287"/>
      <c r="X14" s="287"/>
      <c r="Y14" s="287"/>
      <c r="Z14" s="11"/>
      <c r="AA14" s="11"/>
      <c r="AB14" s="11"/>
      <c r="AC14" s="11"/>
    </row>
    <row r="15" spans="1:29" ht="15" customHeight="1" thickTop="1" thickBot="1" x14ac:dyDescent="0.3">
      <c r="A15" s="11"/>
      <c r="B15" s="12">
        <v>6</v>
      </c>
      <c r="C15" s="12" t="s">
        <v>229</v>
      </c>
      <c r="D15" s="12"/>
      <c r="E15" s="12"/>
      <c r="F15" s="12"/>
      <c r="G15" s="12"/>
      <c r="H15" s="12"/>
      <c r="I15" s="12"/>
      <c r="J15" s="12"/>
      <c r="K15" s="12"/>
      <c r="L15" s="12"/>
      <c r="M15" s="11"/>
      <c r="N15" s="55"/>
      <c r="O15" s="56"/>
      <c r="P15" s="57"/>
      <c r="Q15" s="36"/>
      <c r="R15" s="36"/>
      <c r="S15" s="36"/>
      <c r="T15" s="37"/>
      <c r="U15" s="11"/>
      <c r="V15" s="11"/>
      <c r="W15" s="287"/>
      <c r="X15" s="287"/>
      <c r="Y15" s="287"/>
      <c r="Z15" s="11"/>
      <c r="AA15" s="11"/>
      <c r="AB15" s="11"/>
      <c r="AC15" s="11"/>
    </row>
    <row r="16" spans="1:29" ht="18" customHeight="1" thickTop="1" thickBot="1" x14ac:dyDescent="0.3">
      <c r="A16" s="11"/>
      <c r="B16" s="12">
        <v>7</v>
      </c>
      <c r="C16" s="12" t="s">
        <v>230</v>
      </c>
      <c r="D16" s="12"/>
      <c r="E16" s="12"/>
      <c r="F16" s="12"/>
      <c r="G16" s="12"/>
      <c r="H16" s="12"/>
      <c r="I16" s="12"/>
      <c r="J16" s="12"/>
      <c r="K16" s="12"/>
      <c r="L16" s="12"/>
      <c r="M16" s="11"/>
      <c r="N16" s="94"/>
      <c r="O16" s="94"/>
      <c r="P16" s="79"/>
      <c r="Q16" s="287"/>
      <c r="R16" s="187"/>
      <c r="S16" s="187"/>
      <c r="T16" s="187"/>
      <c r="U16" s="287"/>
      <c r="V16" s="287"/>
      <c r="W16" s="287"/>
      <c r="X16" s="287"/>
      <c r="Y16" s="287"/>
      <c r="Z16" s="11"/>
      <c r="AA16" s="11"/>
      <c r="AB16" s="11"/>
      <c r="AC16" s="11"/>
    </row>
    <row r="17" spans="1:29" ht="18" customHeight="1" thickTop="1" x14ac:dyDescent="0.25">
      <c r="A17" s="11"/>
      <c r="B17" s="12">
        <v>8</v>
      </c>
      <c r="C17" s="12" t="s">
        <v>231</v>
      </c>
      <c r="D17" s="12"/>
      <c r="E17" s="12"/>
      <c r="F17" s="12"/>
      <c r="G17" s="12"/>
      <c r="H17" s="12"/>
      <c r="I17" s="12"/>
      <c r="J17" s="12"/>
      <c r="K17" s="12"/>
      <c r="L17" s="12"/>
      <c r="M17" s="11"/>
      <c r="N17" s="82" t="s">
        <v>10</v>
      </c>
      <c r="O17" s="31"/>
      <c r="P17" s="52"/>
      <c r="Q17" s="31"/>
      <c r="R17" s="31"/>
      <c r="S17" s="31"/>
      <c r="T17" s="31"/>
      <c r="U17" s="31"/>
      <c r="V17" s="32"/>
      <c r="W17" s="160"/>
      <c r="X17" s="160"/>
      <c r="Y17" s="287"/>
      <c r="Z17" s="11"/>
      <c r="AA17" s="11"/>
      <c r="AB17" s="11"/>
      <c r="AC17" s="11"/>
    </row>
    <row r="18" spans="1:29" ht="18" customHeight="1" x14ac:dyDescent="0.25">
      <c r="A18" s="11"/>
      <c r="B18" s="12">
        <v>9</v>
      </c>
      <c r="C18" s="12" t="s">
        <v>232</v>
      </c>
      <c r="D18" s="12"/>
      <c r="E18" s="12"/>
      <c r="F18" s="12"/>
      <c r="G18" s="12"/>
      <c r="H18" s="12"/>
      <c r="I18" s="12"/>
      <c r="J18" s="12"/>
      <c r="K18" s="12"/>
      <c r="L18" s="12"/>
      <c r="M18" s="11"/>
      <c r="N18" s="33"/>
      <c r="O18" s="39" t="s">
        <v>220</v>
      </c>
      <c r="P18" s="53"/>
      <c r="Q18" s="162"/>
      <c r="R18" s="290"/>
      <c r="S18" s="290"/>
      <c r="T18" s="34"/>
      <c r="U18" s="34"/>
      <c r="V18" s="35"/>
      <c r="W18" s="160"/>
      <c r="X18" s="160"/>
      <c r="Y18" s="287"/>
      <c r="Z18" s="11"/>
      <c r="AA18" s="11"/>
      <c r="AB18" s="11"/>
      <c r="AC18" s="11"/>
    </row>
    <row r="19" spans="1:29" ht="18" customHeight="1" thickBot="1" x14ac:dyDescent="0.3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1"/>
      <c r="N19" s="54"/>
      <c r="O19" s="39" t="s">
        <v>221</v>
      </c>
      <c r="P19" s="53"/>
      <c r="Q19" s="162"/>
      <c r="R19" s="290"/>
      <c r="S19" s="290"/>
      <c r="T19" s="34"/>
      <c r="U19" s="34"/>
      <c r="V19" s="35"/>
      <c r="W19" s="287"/>
      <c r="X19" s="287"/>
      <c r="Y19" s="287"/>
      <c r="Z19" s="287"/>
      <c r="AA19" s="11"/>
      <c r="AB19" s="11"/>
      <c r="AC19" s="11"/>
    </row>
    <row r="20" spans="1:29" ht="18" customHeight="1" thickTop="1" thickBot="1" x14ac:dyDescent="0.3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1"/>
      <c r="N20" s="33"/>
      <c r="O20" s="34"/>
      <c r="P20" s="34"/>
      <c r="Q20" s="162"/>
      <c r="R20" s="189"/>
      <c r="S20" s="116"/>
      <c r="T20" s="89"/>
      <c r="U20" s="34"/>
      <c r="V20" s="35"/>
      <c r="W20" s="287"/>
      <c r="X20" s="287"/>
      <c r="Y20" s="287"/>
      <c r="Z20" s="287"/>
      <c r="AA20" s="11"/>
      <c r="AB20" s="11"/>
      <c r="AC20" s="11"/>
    </row>
    <row r="21" spans="1:29" ht="15" customHeight="1" thickTop="1" thickBot="1" x14ac:dyDescent="0.3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1"/>
      <c r="N21" s="55"/>
      <c r="O21" s="56"/>
      <c r="P21" s="57"/>
      <c r="Q21" s="36"/>
      <c r="R21" s="36"/>
      <c r="S21" s="36"/>
      <c r="T21" s="36"/>
      <c r="U21" s="36"/>
      <c r="V21" s="37"/>
      <c r="W21" s="287"/>
      <c r="X21" s="287"/>
      <c r="Y21" s="287"/>
      <c r="Z21" s="287"/>
      <c r="AA21" s="11"/>
      <c r="AB21" s="11"/>
      <c r="AC21" s="11"/>
    </row>
    <row r="22" spans="1:29" ht="18" customHeight="1" thickTop="1" thickBot="1" x14ac:dyDescent="0.3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1"/>
      <c r="N22" s="94"/>
      <c r="O22" s="94"/>
      <c r="P22" s="79"/>
      <c r="Q22" s="288"/>
      <c r="R22" s="187"/>
      <c r="S22" s="187"/>
      <c r="T22" s="187"/>
      <c r="U22" s="287"/>
      <c r="V22" s="287"/>
      <c r="W22" s="289"/>
      <c r="X22" s="289"/>
      <c r="Y22" s="289"/>
      <c r="Z22" s="287"/>
      <c r="AA22" s="11"/>
      <c r="AB22" s="11"/>
      <c r="AC22" s="11"/>
    </row>
    <row r="23" spans="1:29" ht="18" customHeight="1" thickTop="1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1"/>
      <c r="N23" s="82" t="s">
        <v>18</v>
      </c>
      <c r="O23" s="31"/>
      <c r="P23" s="52"/>
      <c r="Q23" s="31"/>
      <c r="R23" s="31"/>
      <c r="S23" s="32"/>
      <c r="T23" s="11"/>
      <c r="U23" s="287"/>
      <c r="V23" s="187"/>
      <c r="W23" s="287"/>
      <c r="X23" s="287"/>
      <c r="Y23" s="187"/>
      <c r="Z23" s="287"/>
      <c r="AA23" s="11"/>
      <c r="AB23" s="11"/>
      <c r="AC23" s="11"/>
    </row>
    <row r="24" spans="1:29" ht="18" customHeight="1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1"/>
      <c r="N24" s="33"/>
      <c r="O24" s="39" t="s">
        <v>222</v>
      </c>
      <c r="P24" s="53"/>
      <c r="Q24" s="162"/>
      <c r="R24" s="290"/>
      <c r="S24" s="35"/>
      <c r="T24" s="11"/>
      <c r="U24" s="11"/>
      <c r="V24" s="11"/>
      <c r="W24" s="11"/>
      <c r="X24" s="11"/>
      <c r="Y24" s="11"/>
      <c r="Z24" s="11"/>
      <c r="AA24" s="11"/>
      <c r="AB24" s="11"/>
      <c r="AC24" s="11"/>
    </row>
    <row r="25" spans="1:29" ht="18" customHeight="1" thickBot="1" x14ac:dyDescent="0.3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1"/>
      <c r="N25" s="54"/>
      <c r="O25" s="39" t="str">
        <f>IF(COUNT(Alumno!N3)=0,CHAR(32),VLOOKUP(Alumno!N3,'Ej 7'!B9:C18,2))</f>
        <v xml:space="preserve"> </v>
      </c>
      <c r="P25" s="53"/>
      <c r="Q25" s="162"/>
      <c r="R25" s="290"/>
      <c r="S25" s="35"/>
      <c r="T25" s="11"/>
      <c r="U25" s="11"/>
      <c r="V25" s="11"/>
      <c r="W25" s="11"/>
      <c r="X25" s="11"/>
      <c r="Y25" s="11"/>
      <c r="Z25" s="11"/>
      <c r="AA25" s="11"/>
      <c r="AB25" s="11"/>
      <c r="AC25" s="11"/>
    </row>
    <row r="26" spans="1:29" ht="18" customHeight="1" thickTop="1" thickBot="1" x14ac:dyDescent="0.3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1"/>
      <c r="N26" s="33"/>
      <c r="O26" s="34"/>
      <c r="P26" s="34"/>
      <c r="Q26" s="162"/>
      <c r="R26" s="89"/>
      <c r="S26" s="35"/>
      <c r="T26" s="11"/>
      <c r="U26" s="11"/>
      <c r="V26" s="11"/>
      <c r="W26" s="11"/>
      <c r="X26" s="11"/>
      <c r="Y26" s="11"/>
      <c r="Z26" s="11"/>
      <c r="AA26" s="11"/>
      <c r="AB26" s="11"/>
      <c r="AC26" s="11"/>
    </row>
    <row r="27" spans="1:29" ht="18" customHeight="1" thickTop="1" thickBot="1" x14ac:dyDescent="0.3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1"/>
      <c r="N27" s="55"/>
      <c r="O27" s="56"/>
      <c r="P27" s="57"/>
      <c r="Q27" s="36"/>
      <c r="R27" s="36"/>
      <c r="S27" s="37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5" customHeight="1" thickTop="1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</row>
    <row r="29" spans="1:29" ht="15" customHeight="1" x14ac:dyDescent="0.25">
      <c r="A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</sheetData>
  <sheetProtection sheet="1" objects="1" scenarios="1"/>
  <mergeCells count="3">
    <mergeCell ref="S6:T6"/>
    <mergeCell ref="S7:T7"/>
    <mergeCell ref="S8:T8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D9" sqref="D9"/>
    </sheetView>
  </sheetViews>
  <sheetFormatPr baseColWidth="10" defaultRowHeight="15" x14ac:dyDescent="0.25"/>
  <cols>
    <col min="1" max="16" width="10.7109375" customWidth="1"/>
  </cols>
  <sheetData>
    <row r="1" spans="1:3" x14ac:dyDescent="0.25">
      <c r="A1" s="91" t="s">
        <v>27</v>
      </c>
      <c r="C1" t="s">
        <v>234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Alumno</vt:lpstr>
      <vt:lpstr>Ej 1</vt:lpstr>
      <vt:lpstr>Ej 2</vt:lpstr>
      <vt:lpstr>Ej 3</vt:lpstr>
      <vt:lpstr>Ej 4 </vt:lpstr>
      <vt:lpstr>Ej 5</vt:lpstr>
      <vt:lpstr>Ej 6</vt:lpstr>
      <vt:lpstr>Ej 7</vt:lpstr>
      <vt:lpstr>Cuentas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Camina</dc:creator>
  <cp:lastModifiedBy>Ricardo Camina</cp:lastModifiedBy>
  <dcterms:created xsi:type="dcterms:W3CDTF">2020-04-13T15:58:03Z</dcterms:created>
  <dcterms:modified xsi:type="dcterms:W3CDTF">2020-09-01T21:13:47Z</dcterms:modified>
</cp:coreProperties>
</file>